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2023年招标项目\01施工劳务\CX-2023-LW-012三明南项目\招标文件\2023年永武高速下洋池1号大桥下边坡水毁修复工程网材料\"/>
    </mc:Choice>
  </mc:AlternateContent>
  <bookViews>
    <workbookView xWindow="0" yWindow="0" windowWidth="28800" windowHeight="12540" tabRatio="714"/>
  </bookViews>
  <sheets>
    <sheet name="汇总" sheetId="1" r:id="rId1"/>
    <sheet name="第100章" sheetId="16" r:id="rId2"/>
    <sheet name="第200章" sheetId="19" r:id="rId3"/>
    <sheet name="第300章" sheetId="21" r:id="rId4"/>
    <sheet name="第400章" sheetId="22" r:id="rId5"/>
    <sheet name="第600章" sheetId="24" r:id="rId6"/>
    <sheet name="第700章" sheetId="20" r:id="rId7"/>
    <sheet name="第700章做法明细" sheetId="25" r:id="rId8"/>
    <sheet name="Sheet1 (3)" sheetId="17" state="hidden" r:id="rId9"/>
  </sheets>
  <definedNames>
    <definedName name="_xlnm._FilterDatabase" localSheetId="8" hidden="1">'Sheet1 (3)'!$B$1:$B$37</definedName>
    <definedName name="_xlnm._FilterDatabase" localSheetId="1" hidden="1">第100章!$C$1:$C$14</definedName>
    <definedName name="_xlnm._FilterDatabase" localSheetId="2" hidden="1">第200章!$D$1:$D$124</definedName>
    <definedName name="_xlnm._FilterDatabase" localSheetId="3" hidden="1">第300章!$D$1:$D$17</definedName>
    <definedName name="_xlnm._FilterDatabase" localSheetId="4" hidden="1">第400章!$D$1:$D$9</definedName>
    <definedName name="_xlnm._FilterDatabase" localSheetId="5" hidden="1">第600章!$D$1:$D$17</definedName>
    <definedName name="_xlnm._FilterDatabase" localSheetId="6" hidden="1">第700章!$D$1:$D$82</definedName>
    <definedName name="_xlnm._FilterDatabase" localSheetId="7" hidden="1">第700章做法明细!$D$1:$D$81</definedName>
    <definedName name="_xlnm.Print_Titles" localSheetId="1">第100章!$1:$5</definedName>
    <definedName name="_xlnm.Print_Titles" localSheetId="2">第200章!$1:$5</definedName>
    <definedName name="_xlnm.Print_Titles" localSheetId="3">第300章!$1:$5</definedName>
    <definedName name="_xlnm.Print_Titles" localSheetId="4">第400章!$1:$5</definedName>
    <definedName name="_xlnm.Print_Titles" localSheetId="5">第600章!$1:$5</definedName>
    <definedName name="_xlnm.Print_Titles" localSheetId="6">第700章!$1:$5</definedName>
    <definedName name="_xlnm.Print_Titles" localSheetId="7">第700章做法明细!$1:$5</definedName>
  </definedNames>
  <calcPr calcId="152511"/>
</workbook>
</file>

<file path=xl/calcChain.xml><?xml version="1.0" encoding="utf-8"?>
<calcChain xmlns="http://schemas.openxmlformats.org/spreadsheetml/2006/main">
  <c r="F12" i="1" l="1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7" i="20"/>
  <c r="I13" i="24"/>
  <c r="I14" i="24"/>
  <c r="I15" i="24"/>
  <c r="I16" i="24"/>
  <c r="I9" i="19"/>
  <c r="I10" i="19"/>
  <c r="I12" i="19"/>
  <c r="I14" i="19"/>
  <c r="I17" i="19"/>
  <c r="G8" i="20" l="1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7" i="20"/>
  <c r="B2" i="25" l="1"/>
  <c r="I82" i="20"/>
  <c r="G13" i="24"/>
  <c r="G14" i="24"/>
  <c r="G15" i="24"/>
  <c r="G16" i="24"/>
  <c r="G12" i="19"/>
  <c r="G8" i="19"/>
  <c r="G9" i="19"/>
  <c r="G10" i="19"/>
  <c r="G82" i="20" l="1"/>
  <c r="G7" i="24"/>
  <c r="I7" i="24"/>
  <c r="G8" i="24"/>
  <c r="I8" i="24"/>
  <c r="G9" i="24"/>
  <c r="I9" i="24"/>
  <c r="G12" i="24"/>
  <c r="I12" i="24"/>
  <c r="I8" i="22"/>
  <c r="G8" i="22"/>
  <c r="G9" i="22" s="1"/>
  <c r="G11" i="21"/>
  <c r="I11" i="21"/>
  <c r="G14" i="21"/>
  <c r="I14" i="21"/>
  <c r="G16" i="21"/>
  <c r="I16" i="21"/>
  <c r="I8" i="21"/>
  <c r="G8" i="21"/>
  <c r="I8" i="19"/>
  <c r="G14" i="19"/>
  <c r="G17" i="19"/>
  <c r="G9" i="16"/>
  <c r="I9" i="16"/>
  <c r="I11" i="16"/>
  <c r="G13" i="16"/>
  <c r="I13" i="16"/>
  <c r="I8" i="16"/>
  <c r="I17" i="24" l="1"/>
  <c r="F9" i="1" s="1"/>
  <c r="G17" i="24"/>
  <c r="E9" i="1" s="1"/>
  <c r="G17" i="21"/>
  <c r="E7" i="1" s="1"/>
  <c r="G18" i="19"/>
  <c r="I14" i="16"/>
  <c r="F5" i="1" s="1"/>
  <c r="F10" i="1"/>
  <c r="E10" i="1"/>
  <c r="I9" i="22"/>
  <c r="F8" i="1" s="1"/>
  <c r="E8" i="1"/>
  <c r="I18" i="19"/>
  <c r="F6" i="1" s="1"/>
  <c r="I17" i="21"/>
  <c r="F7" i="1" s="1"/>
  <c r="F11" i="16" l="1"/>
  <c r="G11" i="16" s="1"/>
  <c r="F8" i="16"/>
  <c r="G8" i="16" s="1"/>
  <c r="G14" i="16" s="1"/>
  <c r="E5" i="1" s="1"/>
  <c r="E11" i="1" s="1"/>
  <c r="E13" i="1" s="1"/>
  <c r="F11" i="1"/>
  <c r="F13" i="1" s="1"/>
  <c r="E6" i="1"/>
  <c r="B2" i="24"/>
  <c r="B2" i="22"/>
  <c r="B2" i="21"/>
  <c r="B2" i="19" l="1"/>
  <c r="B2" i="16"/>
  <c r="B2" i="20" l="1"/>
  <c r="E11" i="17" l="1"/>
  <c r="E10" i="17"/>
  <c r="E9" i="17"/>
  <c r="E8" i="17"/>
  <c r="E7" i="17"/>
  <c r="E6" i="17"/>
  <c r="E5" i="17"/>
  <c r="E4" i="17"/>
  <c r="E3" i="17"/>
</calcChain>
</file>

<file path=xl/sharedStrings.xml><?xml version="1.0" encoding="utf-8"?>
<sst xmlns="http://schemas.openxmlformats.org/spreadsheetml/2006/main" count="757" uniqueCount="332">
  <si>
    <t>序号</t>
  </si>
  <si>
    <t>科目名称</t>
  </si>
  <si>
    <t>控制价
（元）</t>
  </si>
  <si>
    <t>投标报价（元）</t>
  </si>
  <si>
    <t>子目号</t>
  </si>
  <si>
    <t>子目名称</t>
  </si>
  <si>
    <t>单位</t>
  </si>
  <si>
    <t>数量</t>
  </si>
  <si>
    <t>投标价</t>
  </si>
  <si>
    <t>单价</t>
  </si>
  <si>
    <t>合价</t>
  </si>
  <si>
    <t/>
  </si>
  <si>
    <t>总额</t>
  </si>
  <si>
    <t>黄山栾树</t>
  </si>
  <si>
    <t>宫粉紫荆</t>
  </si>
  <si>
    <t>丛生小叶紫薇</t>
  </si>
  <si>
    <t>同安红三角梅A</t>
  </si>
  <si>
    <t>柳叶红千层</t>
  </si>
  <si>
    <t>同安红三角梅B</t>
  </si>
  <si>
    <t>双荚槐</t>
  </si>
  <si>
    <t>银叶金合欢</t>
  </si>
  <si>
    <t>红花继木球</t>
  </si>
  <si>
    <t>红叶石楠球</t>
  </si>
  <si>
    <t>红花夹竹桃</t>
  </si>
  <si>
    <t>粉花单瓣夹竹桃</t>
  </si>
  <si>
    <t>扶桑</t>
  </si>
  <si>
    <t>红叶石楠</t>
  </si>
  <si>
    <t>毛杜鹃</t>
  </si>
  <si>
    <t>金森女贞</t>
  </si>
  <si>
    <t>黄金叶</t>
  </si>
  <si>
    <t>红花继木</t>
  </si>
  <si>
    <t>阔叶结缕草</t>
  </si>
  <si>
    <t>紫花马缨丹</t>
  </si>
  <si>
    <t>蓝花莉</t>
  </si>
  <si>
    <t>美国凌霄</t>
  </si>
  <si>
    <t>炮仗花</t>
  </si>
  <si>
    <t>爬山虎</t>
  </si>
  <si>
    <t>麻楝A</t>
  </si>
  <si>
    <t>香樟B</t>
  </si>
  <si>
    <t>香樟C</t>
  </si>
  <si>
    <t>美丽异木棉</t>
  </si>
  <si>
    <t>金桂</t>
  </si>
  <si>
    <t>株</t>
  </si>
  <si>
    <t>乔化红叶石楠</t>
  </si>
  <si>
    <t>苗木数量清单报价表</t>
    <phoneticPr fontId="24" type="noConversion"/>
  </si>
  <si>
    <t>名称</t>
  </si>
  <si>
    <t>规格与相关要求</t>
    <phoneticPr fontId="16" type="noConversion"/>
  </si>
  <si>
    <t xml:space="preserve">土球直径
 (宽度*厚度cm) </t>
    <phoneticPr fontId="16" type="noConversion"/>
  </si>
  <si>
    <t>苗木报价</t>
    <phoneticPr fontId="16" type="noConversion"/>
  </si>
  <si>
    <t>备注</t>
    <phoneticPr fontId="16" type="noConversion"/>
  </si>
  <si>
    <t>巴西野牡丹</t>
    <phoneticPr fontId="16" type="noConversion"/>
  </si>
  <si>
    <t>H30xP25，25株/m2</t>
    <phoneticPr fontId="16" type="noConversion"/>
  </si>
  <si>
    <t>袋装苗</t>
  </si>
  <si>
    <t>株型自然饱满</t>
  </si>
  <si>
    <t>满铺</t>
  </si>
  <si>
    <t>㎡</t>
    <phoneticPr fontId="24" type="noConversion"/>
  </si>
  <si>
    <t>（丛生）火焰红，低分枝，地径5-6cm，自然高＞2.2m，冠幅＞1.8m</t>
    <phoneticPr fontId="16" type="noConversion"/>
  </si>
  <si>
    <t>40*30</t>
  </si>
  <si>
    <t>容器苗，树型完整，冠幅饱满</t>
  </si>
  <si>
    <t>大腹木棉</t>
  </si>
  <si>
    <t>腹径29-34cm，自然高≥6.0m，冠幅≥2.5m，枝下高＞2.8m，全冠</t>
    <phoneticPr fontId="16" type="noConversion"/>
  </si>
  <si>
    <t>120*100</t>
  </si>
  <si>
    <t>容器苗，五轮分枝以上，树姿优美</t>
    <phoneticPr fontId="16" type="noConversion"/>
  </si>
  <si>
    <t>自然高150cm，冠幅130cm</t>
    <phoneticPr fontId="16" type="noConversion"/>
  </si>
  <si>
    <t>枫香</t>
  </si>
  <si>
    <t>胸径10-11cm，自然高≥5.0m，冠幅≥2.5m，枝下高＞2.8m，全冠</t>
    <phoneticPr fontId="16" type="noConversion"/>
  </si>
  <si>
    <t>80*60</t>
  </si>
  <si>
    <t>地栽苗，三级分枝以上，树型完整</t>
  </si>
  <si>
    <t>胸径12-14cm，自然高≥4.5m，冠幅≥2.5m，枝下高＞2.5m，全冠</t>
    <phoneticPr fontId="16" type="noConversion"/>
  </si>
  <si>
    <t>容器苗，三级分枝以上，树型完整</t>
  </si>
  <si>
    <t>自然高150cm，冠幅150cm</t>
    <phoneticPr fontId="16" type="noConversion"/>
  </si>
  <si>
    <t>移植苗，三级分枝以上，树型完整</t>
  </si>
  <si>
    <t>地径8-9cm，枝下高&lt;0.6m，自然高≥2.5m，冠幅≥2.2m，全冠</t>
    <phoneticPr fontId="16" type="noConversion"/>
  </si>
  <si>
    <t>50*40</t>
  </si>
  <si>
    <t>容器苗，5分枝以上,树型完整，冠幅饱满</t>
  </si>
  <si>
    <t>地径5-6cm，自然高250cm，冠幅150cm</t>
    <phoneticPr fontId="16" type="noConversion"/>
  </si>
  <si>
    <t>胸径17-19cm，高度≥6.0m，冠幅≥3.5m，三级以上分枝，全骨架</t>
    <phoneticPr fontId="16" type="noConversion"/>
  </si>
  <si>
    <t>容器苗，三级分枝以上，树型完整</t>
    <phoneticPr fontId="16" type="noConversion"/>
  </si>
  <si>
    <t>株长≥80cm，冠幅≥35cm,3株/m</t>
    <phoneticPr fontId="16" type="noConversion"/>
  </si>
  <si>
    <t>20*15</t>
  </si>
  <si>
    <t>容器苗，花量大多分枝，冠幅饱满，前期用竹竿牵引</t>
  </si>
  <si>
    <t>胸径12-14cm，自然高≥5.0m，冠幅≥2.5m，枝下高＞2.8m，全骨架</t>
    <phoneticPr fontId="16" type="noConversion"/>
  </si>
  <si>
    <t>移植苗，三轮分枝以上，树姿优美</t>
  </si>
  <si>
    <t>容器苗，冠幅饱满，前期用竹竿牵引</t>
  </si>
  <si>
    <t>地径8-9cm，自然高≥3.0m，冠幅≥2.2m，自然形</t>
    <phoneticPr fontId="16" type="noConversion"/>
  </si>
  <si>
    <t>自然高200cm，冠幅150cm</t>
    <phoneticPr fontId="16" type="noConversion"/>
  </si>
  <si>
    <t>容器苗，树姿优美，冠幅饱满</t>
  </si>
  <si>
    <t>地径5-6cm，自然高≥1.8m，冠幅≥1.5m，自然形</t>
    <phoneticPr fontId="16" type="noConversion"/>
  </si>
  <si>
    <t>地径3-4cm，自然高≥1.5m，冠幅≥1.2m，自然形</t>
    <phoneticPr fontId="16" type="noConversion"/>
  </si>
  <si>
    <t>胸径15-17cm，自然高≥5.5m，冠幅≥3.5m，枝下高＞2.8m，全冠</t>
    <phoneticPr fontId="16" type="noConversion"/>
  </si>
  <si>
    <t>移植苗，三级分枝以上树姿优美，冠幅饱满</t>
  </si>
  <si>
    <t>胸径12-14cm，自然高≥5.0m，冠幅≥3.0m，枝下高＞2.8m，全冠</t>
    <phoneticPr fontId="16" type="noConversion"/>
  </si>
  <si>
    <t>移植苗，三级分枝以上，树姿优美，冠幅饱满</t>
  </si>
  <si>
    <t>洋紫荆</t>
    <phoneticPr fontId="24" type="noConversion"/>
  </si>
  <si>
    <t>胸径12-14cm，自然高≥4.5m，冠幅≥2.5m，枝下高＞2.5m，全冠</t>
    <phoneticPr fontId="24" type="noConversion"/>
  </si>
  <si>
    <t>80*60</t>
    <phoneticPr fontId="24" type="noConversion"/>
  </si>
  <si>
    <t>容器苗，三级分枝以上，树型完整</t>
    <phoneticPr fontId="24" type="noConversion"/>
  </si>
  <si>
    <t>紫叶李</t>
  </si>
  <si>
    <t>H30xP25，25株/m2</t>
    <phoneticPr fontId="16" type="noConversion"/>
  </si>
  <si>
    <t>H30xP25，25株/m2</t>
    <phoneticPr fontId="16" type="noConversion"/>
  </si>
  <si>
    <t>H30xP25，25株/m2</t>
    <phoneticPr fontId="16" type="noConversion"/>
  </si>
  <si>
    <t>H30xP20，36株/m2</t>
    <phoneticPr fontId="16" type="noConversion"/>
  </si>
  <si>
    <t>H30xP20，36株/m2</t>
    <phoneticPr fontId="16" type="noConversion"/>
  </si>
  <si>
    <t>H20xP20，49株/m2</t>
    <phoneticPr fontId="16" type="noConversion"/>
  </si>
  <si>
    <t>H25xP20，36株/m2</t>
    <phoneticPr fontId="16" type="noConversion"/>
  </si>
  <si>
    <t>工程量清单</t>
    <phoneticPr fontId="16" type="noConversion"/>
  </si>
  <si>
    <t>章次</t>
    <phoneticPr fontId="16" type="noConversion"/>
  </si>
  <si>
    <t>总则</t>
    <phoneticPr fontId="16" type="noConversion"/>
  </si>
  <si>
    <t>路基</t>
    <phoneticPr fontId="16" type="noConversion"/>
  </si>
  <si>
    <t>投标控制价</t>
    <phoneticPr fontId="16" type="noConversion"/>
  </si>
  <si>
    <t>通则</t>
    <phoneticPr fontId="16" type="noConversion"/>
  </si>
  <si>
    <t>101-1</t>
    <phoneticPr fontId="16" type="noConversion"/>
  </si>
  <si>
    <t>保险费</t>
    <phoneticPr fontId="16" type="noConversion"/>
  </si>
  <si>
    <t>-a</t>
    <phoneticPr fontId="16" type="noConversion"/>
  </si>
  <si>
    <t>总额</t>
    <phoneticPr fontId="16" type="noConversion"/>
  </si>
  <si>
    <t>清单  第100章  合计   人民币(元)</t>
    <phoneticPr fontId="16" type="noConversion"/>
  </si>
  <si>
    <t>104</t>
    <phoneticPr fontId="16" type="noConversion"/>
  </si>
  <si>
    <t>承包人驻地建设</t>
    <phoneticPr fontId="16" type="noConversion"/>
  </si>
  <si>
    <t>104-1</t>
    <phoneticPr fontId="16" type="noConversion"/>
  </si>
  <si>
    <t>清单  第200章  合计   人民币(元)</t>
    <phoneticPr fontId="16" type="noConversion"/>
  </si>
  <si>
    <t>清单     第100章     总则</t>
    <phoneticPr fontId="16" type="noConversion"/>
  </si>
  <si>
    <t>清单     第200章     路基</t>
    <phoneticPr fontId="16" type="noConversion"/>
  </si>
  <si>
    <t>102</t>
    <phoneticPr fontId="16" type="noConversion"/>
  </si>
  <si>
    <t>工程管理</t>
    <phoneticPr fontId="16" type="noConversion"/>
  </si>
  <si>
    <t>工程量清单汇总表</t>
    <phoneticPr fontId="16" type="noConversion"/>
  </si>
  <si>
    <t>清单     第700章     绿化及环境保护措施</t>
    <phoneticPr fontId="16" type="noConversion"/>
  </si>
  <si>
    <t>清单  第700章  合计   人民币(元)</t>
    <phoneticPr fontId="16" type="noConversion"/>
  </si>
  <si>
    <t>绿化及环境保护措施</t>
    <phoneticPr fontId="16" type="noConversion"/>
  </si>
  <si>
    <t>路面</t>
    <phoneticPr fontId="16" type="noConversion"/>
  </si>
  <si>
    <t>桥梁、涵洞</t>
    <phoneticPr fontId="16" type="noConversion"/>
  </si>
  <si>
    <t>安全设施及预埋管线</t>
    <phoneticPr fontId="16" type="noConversion"/>
  </si>
  <si>
    <r>
      <t>第100章</t>
    </r>
    <r>
      <rPr>
        <sz val="12"/>
        <color indexed="8"/>
        <rFont val="Times New Roman"/>
        <family val="1"/>
      </rPr>
      <t>~</t>
    </r>
    <r>
      <rPr>
        <sz val="12"/>
        <color indexed="8"/>
        <rFont val="宋体"/>
        <family val="3"/>
        <charset val="134"/>
      </rPr>
      <t>700章清单合计</t>
    </r>
    <phoneticPr fontId="16" type="noConversion"/>
  </si>
  <si>
    <t>-b</t>
    <phoneticPr fontId="16" type="noConversion"/>
  </si>
  <si>
    <t>按合同条款规定，提供第三者责任险</t>
    <phoneticPr fontId="16" type="noConversion"/>
  </si>
  <si>
    <t>按合同条款规定，提供建筑工程一切险</t>
    <phoneticPr fontId="16" type="noConversion"/>
  </si>
  <si>
    <t>102-3</t>
  </si>
  <si>
    <t>安全生产费</t>
    <phoneticPr fontId="16" type="noConversion"/>
  </si>
  <si>
    <t>子  目  名  称</t>
    <phoneticPr fontId="16" type="noConversion"/>
  </si>
  <si>
    <t>清单     第300章     路面</t>
    <phoneticPr fontId="16" type="noConversion"/>
  </si>
  <si>
    <t>清单     第400章     桥梁、涵洞</t>
    <phoneticPr fontId="16" type="noConversion"/>
  </si>
  <si>
    <t>清单     第600章     安全设施及预埋管道</t>
    <phoneticPr fontId="16" type="noConversion"/>
  </si>
  <si>
    <t>清单  第300章  合计   人民币(元)</t>
    <phoneticPr fontId="16" type="noConversion"/>
  </si>
  <si>
    <t>清单  第400章  合计   人民币(元)</t>
    <phoneticPr fontId="16" type="noConversion"/>
  </si>
  <si>
    <t>清单  第600章  合计   人民币(元)</t>
    <phoneticPr fontId="16" type="noConversion"/>
  </si>
  <si>
    <t>-a</t>
  </si>
  <si>
    <t>垫层</t>
  </si>
  <si>
    <t>302-1</t>
  </si>
  <si>
    <t>碎石垫层</t>
  </si>
  <si>
    <t>水泥稳定土底基层、基层</t>
  </si>
  <si>
    <t>304-1</t>
  </si>
  <si>
    <t>水泥稳定土底基层</t>
  </si>
  <si>
    <t>水泥混凝土面板</t>
  </si>
  <si>
    <t>312-1</t>
  </si>
  <si>
    <t>路肩培土、中央分隔带回填土、土路肩加固及路缘石</t>
  </si>
  <si>
    <t>313-5</t>
  </si>
  <si>
    <t>m</t>
  </si>
  <si>
    <t>通则</t>
  </si>
  <si>
    <t>个</t>
  </si>
  <si>
    <t>圆管涵及倒虹吸管涵</t>
  </si>
  <si>
    <t>419-1</t>
  </si>
  <si>
    <t>t</t>
  </si>
  <si>
    <t>道路交通标志</t>
  </si>
  <si>
    <t>604-1</t>
  </si>
  <si>
    <t>604-2</t>
  </si>
  <si>
    <t>604-5</t>
  </si>
  <si>
    <t>道路交通标线</t>
  </si>
  <si>
    <t>605-1</t>
  </si>
  <si>
    <t>棵</t>
  </si>
  <si>
    <t>场地清理</t>
  </si>
  <si>
    <t>202-1</t>
  </si>
  <si>
    <t>清理与掘除</t>
  </si>
  <si>
    <t>m³</t>
    <phoneticPr fontId="16" type="noConversion"/>
  </si>
  <si>
    <t>202-2</t>
  </si>
  <si>
    <t>挖除旧路面</t>
  </si>
  <si>
    <t>202-3</t>
  </si>
  <si>
    <t>拆除结构物</t>
  </si>
  <si>
    <t>挖方路基</t>
  </si>
  <si>
    <t>203-1</t>
  </si>
  <si>
    <t>路基挖方</t>
  </si>
  <si>
    <t>㎡</t>
    <phoneticPr fontId="16" type="noConversion"/>
  </si>
  <si>
    <t>清除乔木Φ20cm</t>
  </si>
  <si>
    <t>清除乔木Φ10cm</t>
  </si>
  <si>
    <t>清除地被</t>
  </si>
  <si>
    <t>㎡</t>
  </si>
  <si>
    <t>92</t>
  </si>
  <si>
    <t>40</t>
  </si>
  <si>
    <t>231</t>
  </si>
  <si>
    <t>水泥混凝土路面（含弃运15KM包干）</t>
    <phoneticPr fontId="16" type="noConversion"/>
  </si>
  <si>
    <t>钢筋混凝土结构（含弃运15KM包干）</t>
    <phoneticPr fontId="16" type="noConversion"/>
  </si>
  <si>
    <t>挖方（含水稳层、碎石层及弃运15KM包干）</t>
    <phoneticPr fontId="16" type="noConversion"/>
  </si>
  <si>
    <t>厚150mm</t>
    <phoneticPr fontId="16" type="noConversion"/>
  </si>
  <si>
    <t>花岗岩路缘石</t>
    <phoneticPr fontId="16" type="noConversion"/>
  </si>
  <si>
    <t>m</t>
    <phoneticPr fontId="16" type="noConversion"/>
  </si>
  <si>
    <t>1*0.75钢筋混凝土圆管涵（含两侧洞口八字墙及窨井）</t>
    <phoneticPr fontId="16" type="noConversion"/>
  </si>
  <si>
    <t>单悬臂式交通标志 (标志牌利旧）</t>
    <phoneticPr fontId="16" type="noConversion"/>
  </si>
  <si>
    <t>安装监控立杆H=8m（利旧）</t>
    <phoneticPr fontId="16" type="noConversion"/>
  </si>
  <si>
    <t>热熔型涂料路面标线</t>
    <phoneticPr fontId="16" type="noConversion"/>
  </si>
  <si>
    <t>拆除监控立杆H=8m</t>
    <phoneticPr fontId="16" type="noConversion"/>
  </si>
  <si>
    <t>收费所大门</t>
    <phoneticPr fontId="16" type="noConversion"/>
  </si>
  <si>
    <t>座</t>
    <phoneticPr fontId="16" type="noConversion"/>
  </si>
  <si>
    <t>给水设备安装</t>
    <phoneticPr fontId="16" type="noConversion"/>
  </si>
  <si>
    <t>项</t>
  </si>
  <si>
    <t>项</t>
    <phoneticPr fontId="16" type="noConversion"/>
  </si>
  <si>
    <t>围蔽板</t>
    <phoneticPr fontId="16" type="noConversion"/>
  </si>
  <si>
    <t>㎡</t>
    <phoneticPr fontId="16" type="noConversion"/>
  </si>
  <si>
    <t>砖墙改造</t>
    <phoneticPr fontId="16" type="noConversion"/>
  </si>
  <si>
    <t>m³</t>
    <phoneticPr fontId="16" type="noConversion"/>
  </si>
  <si>
    <t>清障车车库</t>
    <phoneticPr fontId="16" type="noConversion"/>
  </si>
  <si>
    <t>挖基坑土方</t>
  </si>
  <si>
    <t>挖沟槽土方</t>
  </si>
  <si>
    <t>回填方</t>
  </si>
  <si>
    <t>余方弃置</t>
  </si>
  <si>
    <t>水泥搅拌桩</t>
  </si>
  <si>
    <t>截（凿）桩头</t>
  </si>
  <si>
    <t>砌块墙</t>
  </si>
  <si>
    <t>砌筑超高增加费</t>
  </si>
  <si>
    <t>基础梁</t>
  </si>
  <si>
    <t>独立基础</t>
  </si>
  <si>
    <t>矩形柱</t>
  </si>
  <si>
    <t>构造柱</t>
  </si>
  <si>
    <t>圈梁</t>
  </si>
  <si>
    <t>压顶</t>
  </si>
  <si>
    <t>现浇构件钢筋</t>
  </si>
  <si>
    <t>散水、坡道</t>
  </si>
  <si>
    <t>立面砂浆找平层</t>
  </si>
  <si>
    <t>抹灰面油漆涂料</t>
  </si>
  <si>
    <t>金属（塑钢、断桥）窗</t>
  </si>
  <si>
    <t>空腹钢柱</t>
  </si>
  <si>
    <t>钢梁</t>
  </si>
  <si>
    <t>螺栓</t>
  </si>
  <si>
    <t>预埋铁件</t>
  </si>
  <si>
    <t>钢檩条</t>
  </si>
  <si>
    <t>钢支撑、钢拉条</t>
  </si>
  <si>
    <t>型材屋面</t>
  </si>
  <si>
    <t>钢板天沟</t>
  </si>
  <si>
    <t>金属构件刷防火涂料</t>
  </si>
  <si>
    <t>金属面油漆</t>
  </si>
  <si>
    <t>塑料管</t>
  </si>
  <si>
    <t>m3</t>
  </si>
  <si>
    <t>m2</t>
  </si>
  <si>
    <t>子目名称</t>
    <phoneticPr fontId="16" type="noConversion"/>
  </si>
  <si>
    <t>子目名称</t>
    <phoneticPr fontId="16" type="noConversion"/>
  </si>
  <si>
    <t>明细</t>
    <phoneticPr fontId="16" type="noConversion"/>
  </si>
  <si>
    <t>(1)超高高度:3.6~5.5m</t>
  </si>
  <si>
    <t>(1)混凝土种类（商品混凝土、现场拌制，泵送、非泵送）:预拌非泵送普通混凝土
(2)混凝土强度等级:C20</t>
  </si>
  <si>
    <t>(1)混凝土种类（商品混凝土、现场拌制，泵送、非泵送）:预拌非泵送普通混凝土
(2)混凝土强度等级:C30</t>
  </si>
  <si>
    <t>(1)钢筋种类、规格:圆钢、HPB300 Ф6</t>
  </si>
  <si>
    <t>(1)钢筋种类、规格:圆钢、HPB300 Ф10</t>
  </si>
  <si>
    <t>(1)钢筋种类、规格:线材、HRB400EΦ6</t>
  </si>
  <si>
    <t>(1)钢筋种类、规格:线材、HRB400EΦ10</t>
  </si>
  <si>
    <t>(1)钢筋种类、规格:螺纹钢筋、HRB400EΦ12</t>
  </si>
  <si>
    <t>(1)钢筋种类、规格:螺纹钢筋、HRB400EΦ14</t>
  </si>
  <si>
    <t>(1)钢筋种类、规格:螺纹钢筋、HRB400EΦ20</t>
  </si>
  <si>
    <t>(1)φ100UPVC</t>
  </si>
  <si>
    <t>(1)土壤类别:三类土(2)挖土深度:2m以内</t>
    <phoneticPr fontId="16" type="noConversion"/>
  </si>
  <si>
    <t>(1)密实度要求:符合规范及设计要求、(2)填方材料品种:回填土、(3)填方粒径要求:符合规范及设计要求、(4)填方来源、运距:挖方利用</t>
    <phoneticPr fontId="16" type="noConversion"/>
  </si>
  <si>
    <t>(1)废弃料品种:废弃土、(2)运距:3km</t>
    <phoneticPr fontId="16" type="noConversion"/>
  </si>
  <si>
    <t>(1)地层情况:根据地勘报告、(2)空桩长度、桩长:桩长暂按6米计入、(3)桩截面尺寸:Φ550、(4)水泥强度等级、掺量:水泥掺量17%</t>
    <phoneticPr fontId="16" type="noConversion"/>
  </si>
  <si>
    <t>(1)空孔、(2)空桩长度、桩长:暂按1m、(3)桩截面尺寸:Φ550</t>
    <phoneticPr fontId="16" type="noConversion"/>
  </si>
  <si>
    <t>(1)桩类型:水泥搅拌水泥搅拌桩、(2)桩头截面、高度:Φ550mm、0.5m、(3)有无钢筋:无</t>
    <phoneticPr fontId="16" type="noConversion"/>
  </si>
  <si>
    <t>(1)垫层材料种类、配合比、厚度:250mm厚 级配碎石</t>
    <phoneticPr fontId="16" type="noConversion"/>
  </si>
  <si>
    <t>(1)废弃料品种:桩头、(2)运距:3km</t>
    <phoneticPr fontId="16" type="noConversion"/>
  </si>
  <si>
    <t>(1)砌块品种、规格、强度等级:蒸压加气混凝土砌块A5.0、(2)墙体类型、砌筑高度:外墙、(3)砂浆强度等级:加气混凝土专用砌筑砂浆</t>
    <phoneticPr fontId="16" type="noConversion"/>
  </si>
  <si>
    <t>(1)混凝土种类（商品混凝土、现场拌制，泵送、非泵送）:预拌非泵送普通混凝土
(2)混凝土强度等级:C20</t>
    <phoneticPr fontId="16" type="noConversion"/>
  </si>
  <si>
    <t>(1)混凝土种类（商品混凝土、现场拌制，泵送、非泵送）:预拌非泵送普通混凝土
(2)混凝土强度等级:C30</t>
    <phoneticPr fontId="16" type="noConversion"/>
  </si>
  <si>
    <t>(1)混凝土种类（商品混凝土、现场拌制，泵送、非泵送）:预拌非泵送普通混凝土
(2)混凝土强度等级:C20、(3)部位:水平系梁</t>
    <phoneticPr fontId="16" type="noConversion"/>
  </si>
  <si>
    <t>(1)基层类型:加气混凝土砌块、(2)界面剂类型:3mm厚加气混凝土专用砂浆打底或界面剂一道、(3)找平层砂浆厚度、配合比:混合砂浆1:1:6</t>
    <phoneticPr fontId="16" type="noConversion"/>
  </si>
  <si>
    <t>(1)断面尺寸:详见图纸、(2)混凝土种类（商品混凝土、现场拌制，泵送、非泵送）:预拌非泵送普通混凝土、(3)混凝土强度等级:C20</t>
    <phoneticPr fontId="16" type="noConversion"/>
  </si>
  <si>
    <t>(1)坡道、(2)混凝土种类（商品混凝土、现场拌制，泵送、非泵送）:预拌非泵送普通混凝土、(3)混凝土强度等级:C20</t>
    <phoneticPr fontId="16" type="noConversion"/>
  </si>
  <si>
    <t>(1)部位:内墙面、(2)基层类型:抹灰、(3)腻子种类、遍数:无、(4)防护材料种类:无、(5)油漆涂料品种、遍数（或厚度）:白色无机涂料，两底两面</t>
    <phoneticPr fontId="16" type="noConversion"/>
  </si>
  <si>
    <t>(1)基层类型:蒸压加气混凝土砌块墙、(2)界面剂类型:专用界面剂甩毛
(3)找平层砂浆厚度、配合比:底：9mm厚1:3专用水泥砂浆打底扫毛或划出纹道，面：6mm厚1:2.5水泥砂浆找平</t>
    <phoneticPr fontId="16" type="noConversion"/>
  </si>
  <si>
    <t>(1)铝合金推拉窗、(2)框、扇材质:铝合金型材、(3)玻璃品种、厚度:6mm厚蓝色透明玻璃、(4)含五金配件</t>
    <phoneticPr fontId="16" type="noConversion"/>
  </si>
  <si>
    <t>(1)部位:外墙面、(2)基层类型:抹灰、(3)腻子种类、遍数:2道腻子、(4)油漆涂料品种、遍数（或厚度）:丙烯酸一底两面</t>
    <phoneticPr fontId="16" type="noConversion"/>
  </si>
  <si>
    <t>(1)柱类型:300*300*10mm、(2)钢材品种、规格:钢板Q235B、(3)单根柱质量:3t以内、(4)金属构件运输(一类金属构件 运距10km以内)</t>
    <phoneticPr fontId="16" type="noConversion"/>
  </si>
  <si>
    <t>(1)梁类型:HN300x150x6.9x9、HN300x150x6.9x9、HN350x175x7x11、梁梁连接大样(328*84*10mm、328*119*10mm)、柱梁连接大样（227*94*10mm、282*72*8mm、145*35*7mm、258*95*10mm）、(2)钢材品种、规格:Q235B、(3)单根质量:1.5t以内、(4)金属构件运输(一类金属构件 运距10km以内)</t>
    <phoneticPr fontId="16" type="noConversion"/>
  </si>
  <si>
    <t>(1)螺栓种类:柱脚锚栓、(2)规格:M24</t>
    <phoneticPr fontId="16" type="noConversion"/>
  </si>
  <si>
    <t>(1)钢材种类:钢板、(2)规格:20*80*80mm、70*70*20、540*540*24、100*100*10、(3)铁件尺寸:详见棚柱基础平面布置图</t>
    <phoneticPr fontId="16" type="noConversion"/>
  </si>
  <si>
    <t>(1)钢材种类:槽钢抗剪键、(2)铁件尺寸:工字钢10</t>
    <phoneticPr fontId="16" type="noConversion"/>
  </si>
  <si>
    <t>(1)钢材品种、规格:C200x70x20x2.0（Q235A）、(2)构件类型:镀锌钢板、(3)单根质量:0.3t以内、(4)安装高度:5.5米、(5)金属构件运输(二类金属构件 运距10km以内)</t>
    <phoneticPr fontId="16" type="noConversion"/>
  </si>
  <si>
    <t>(1)钢材品种、规格:Ф12圆钢，Ф12圆钢套Ф30x2套管（Q235）、(2)构件类型:斜拉条、直拉条、撑杆、(3)金属构件运输(二类金属构件 运距10km以内)</t>
    <phoneticPr fontId="16" type="noConversion"/>
  </si>
  <si>
    <t>(1)型材品种、规格:0.60mm双面热镀铝锌浅灰色彩钢板(波高大于50mm,公称镀层重75g/m^U2^U),正面聚酯类PE涂层2层共20μm,反面聚酯类PE涂层1层共5μm(2)2.5mm厚不锈钢板屋脊</t>
    <phoneticPr fontId="16" type="noConversion"/>
  </si>
  <si>
    <t>(1)屋面天沟、(2)1.0mm厚不锈钢板内天沟</t>
    <phoneticPr fontId="16" type="noConversion"/>
  </si>
  <si>
    <t>(1)喷刷防火涂料构件名称:钢柱、柱间支撑、(2)防护材料种类:金属面防火涂料
(3)防火涂料品种、遍数（或厚度）:钢结构防火涂料 薄型 耐火极限1.5小时</t>
    <phoneticPr fontId="16" type="noConversion"/>
  </si>
  <si>
    <t>(1)喷刷防火涂料构件名称:钢架、钢梁、(2)防护材料种类:金属面防火涂料
(3)防火涂料品种、遍数（或厚度）:钢结构防火涂料 薄型 耐火极限1.5小时</t>
    <phoneticPr fontId="16" type="noConversion"/>
  </si>
  <si>
    <t>(1)钢柱、钢梁、(2)底漆：C53-31红丹醇酸防锈漆1遍、(3)中间漆：云铁醇酸防锈漆2遍
(4)面漆：C04-42醇酸调和漆2遍</t>
    <phoneticPr fontId="16" type="noConversion"/>
  </si>
  <si>
    <t>砌筑脚手架</t>
  </si>
  <si>
    <t>外脚手架及垂直封闭安全网</t>
  </si>
  <si>
    <t>垫层模板</t>
  </si>
  <si>
    <t>基础梁模板</t>
  </si>
  <si>
    <t>基础模板</t>
  </si>
  <si>
    <t>柱模板</t>
  </si>
  <si>
    <t>构造柱模板</t>
  </si>
  <si>
    <t>圈梁模板</t>
  </si>
  <si>
    <t>其他现浇构件模板</t>
  </si>
  <si>
    <t>大型机械设备进出场及安拆</t>
  </si>
  <si>
    <t>脚手架搭拆</t>
  </si>
  <si>
    <t>(1)支撑高度:3.6~6m</t>
  </si>
  <si>
    <t>(1)支撑高度:3.6m以内</t>
  </si>
  <si>
    <t>(1)构件类型:压顶</t>
  </si>
  <si>
    <t>(1)服务对象:砌筑、(2)搭设高度:3.6~6m</t>
    <phoneticPr fontId="16" type="noConversion"/>
  </si>
  <si>
    <t>(1)服务对象:外墙、(2)搭设方式:双排、(3)搭设高度:30m以内、(4)脚手架材质:钢管、(5)安全网材质:密目安全网（阻燃）</t>
    <phoneticPr fontId="16" type="noConversion"/>
  </si>
  <si>
    <t>(1)构件类型:基础垫层、(2)支撑高度:3.6m以内</t>
    <phoneticPr fontId="16" type="noConversion"/>
  </si>
  <si>
    <t>(1)支撑高度:3.6m以内、(2)构件形状:矩形</t>
    <phoneticPr fontId="16" type="noConversion"/>
  </si>
  <si>
    <t>(1)基础类型:独立基础</t>
    <phoneticPr fontId="16" type="noConversion"/>
  </si>
  <si>
    <t>(1)支撑高度:3.6m以内、(2)构件形状:矩形、(3)止水措施:无</t>
    <phoneticPr fontId="16" type="noConversion"/>
  </si>
  <si>
    <t>小车停车库</t>
  </si>
  <si>
    <t>小车停车库</t>
    <phoneticPr fontId="16" type="noConversion"/>
  </si>
  <si>
    <t>钢结构基底灌浆</t>
  </si>
  <si>
    <t>膜结构屋面</t>
  </si>
  <si>
    <t>(1)钢筋种类、规格:三级钢直径10</t>
  </si>
  <si>
    <t>(1)钢筋种类、规格:三级钢直径16</t>
  </si>
  <si>
    <t>(1)钢筋种类、规格:三级钢直径20</t>
  </si>
  <si>
    <t>(1)膜布品种、规格:PVDF膜材</t>
  </si>
  <si>
    <t>(1)独立基础</t>
  </si>
  <si>
    <t>(1)土壤类别:三类土、(2)挖土深度:2m内</t>
    <phoneticPr fontId="16" type="noConversion"/>
  </si>
  <si>
    <t>(1)密实度要求:符合规范及设计要求、(2)填方材料品种:回填土、(3)填方粒径要求:符合规范及设计要求(4)填方来源、运距:挖方利用</t>
    <phoneticPr fontId="16" type="noConversion"/>
  </si>
  <si>
    <t>(1)混凝土种类（商品混凝土、现场拌制，泵送、非泵送）:预拌非泵送(2)混凝土强度等级:C30</t>
    <phoneticPr fontId="16" type="noConversion"/>
  </si>
  <si>
    <t>(1)混凝土种类（商品混凝土、现场拌制，泵送、非泵送）:预拌非泵送(2)混凝土强度等级:C20</t>
    <phoneticPr fontId="16" type="noConversion"/>
  </si>
  <si>
    <t>(1)柱类型:H500~400*100*6*8、(2)钢材品种、规格:、(3)单根柱质量:3t以内
(4)金属构件运输(一类金属构件 运距10km以内)</t>
    <phoneticPr fontId="16" type="noConversion"/>
  </si>
  <si>
    <t>(1)梁类型:H300~120*100*6*8、(2)钢材品种、规格:、(3)单根质量:1.5t以内
(4)金属构件运输(一类金属构件 运距10km以内)</t>
    <phoneticPr fontId="16" type="noConversion"/>
  </si>
  <si>
    <t>(1)钢材品种、规格:Ф114*3、Ф89*3、(2)构件类型:斜拉条、直拉条、撑杆
(3)金属构件运输(二类金属构件 运距10km以内)</t>
    <phoneticPr fontId="16" type="noConversion"/>
  </si>
  <si>
    <t>(1)钢材种类:钢板、(2)规格:MJ1、加筋板-1~4、铰接板
(3)铁件尺寸:详见棚柱基础平面布置图</t>
    <phoneticPr fontId="16" type="noConversion"/>
  </si>
  <si>
    <t>(1)螺栓种类:柱脚锚栓、(2)规格:M22</t>
    <phoneticPr fontId="16" type="noConversion"/>
  </si>
  <si>
    <t>(1)部位:钢柱底、(2)灌浆料种类:150mm厚C20素混凝土包裹
(3)预拌非泵送</t>
    <phoneticPr fontId="16" type="noConversion"/>
  </si>
  <si>
    <t>(1)钢柱、钢梁、(2)抛丸除锈、(3)底漆：C53-31红丹醇酸防锈漆1遍、(4)中间漆：云铁醇酸防锈漆2遍、(5)面漆：C04-42醇酸调和漆2遍</t>
    <phoneticPr fontId="16" type="noConversion"/>
  </si>
  <si>
    <t>(1)构件类型:基础垫层、(2)支撑高度:3.6m以内</t>
    <phoneticPr fontId="16" type="noConversion"/>
  </si>
  <si>
    <t>(1)支撑高度:3.6m以内、(2)构件形状:矩形、(3)止水措施:无</t>
    <phoneticPr fontId="16" type="noConversion"/>
  </si>
  <si>
    <t xml:space="preserve"> 第700章     绿化及环境保护措施做法明细</t>
    <phoneticPr fontId="16" type="noConversion"/>
  </si>
  <si>
    <t>厚220mm  （混凝土弯拉强度4.5MPa）商品砼由甲方提供</t>
    <phoneticPr fontId="16" type="noConversion"/>
  </si>
  <si>
    <t>投标报价（即7+8=9）</t>
    <phoneticPr fontId="16" type="noConversion"/>
  </si>
  <si>
    <t>暂列金</t>
    <phoneticPr fontId="16" type="noConversion"/>
  </si>
  <si>
    <t>项目名称：三明南出入口服务区三通一平及车库工程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</si>
</sst>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.0%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family val="3"/>
      <charset val="134"/>
    </font>
    <font>
      <sz val="14"/>
      <color indexed="8"/>
      <name val="SansSerif"/>
      <charset val="2"/>
    </font>
    <font>
      <b/>
      <sz val="14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indexed="8"/>
      <name val="Arial Narrow"/>
      <family val="2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2"/>
      <name val="华文中宋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16"/>
      <color theme="1"/>
      <name val="仿宋"/>
      <family val="3"/>
      <charset val="134"/>
    </font>
    <font>
      <b/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color indexed="8"/>
      <name val="Times New Roman"/>
      <family val="1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0"/>
      <color rgb="FF00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22" fillId="0" borderId="0"/>
    <xf numFmtId="0" fontId="37" fillId="0" borderId="0"/>
  </cellStyleXfs>
  <cellXfs count="159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8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9" fillId="0" borderId="0" xfId="0" applyFont="1" applyFill="1" applyBorder="1" applyAlignment="1" applyProtection="1">
      <alignment horizontal="left" vertical="top" wrapText="1"/>
      <protection hidden="1"/>
    </xf>
    <xf numFmtId="0" fontId="9" fillId="0" borderId="0" xfId="0" applyFont="1" applyFill="1" applyAlignment="1" applyProtection="1">
      <alignment horizontal="left" vertical="top" wrapText="1"/>
      <protection hidden="1"/>
    </xf>
    <xf numFmtId="0" fontId="11" fillId="0" borderId="0" xfId="0" applyFont="1" applyFill="1" applyBorder="1" applyAlignment="1" applyProtection="1">
      <alignment horizontal="left" vertical="top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0" applyNumberFormat="1" applyFont="1" applyFill="1" applyBorder="1" applyAlignment="1" applyProtection="1">
      <alignment horizontal="center" vertical="center" wrapText="1"/>
      <protection hidden="1"/>
    </xf>
    <xf numFmtId="177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Alignment="1" applyProtection="1">
      <alignment horizontal="left" vertical="center" wrapText="1"/>
      <protection hidden="1"/>
    </xf>
    <xf numFmtId="177" fontId="8" fillId="0" borderId="0" xfId="0" applyNumberFormat="1" applyFont="1" applyFill="1" applyProtection="1">
      <alignment vertical="center"/>
    </xf>
    <xf numFmtId="176" fontId="6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Protection="1">
      <alignment vertical="center"/>
    </xf>
    <xf numFmtId="176" fontId="19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hidden="1"/>
    </xf>
    <xf numFmtId="49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21" fillId="0" borderId="8" xfId="0" applyFont="1" applyFill="1" applyBorder="1" applyProtection="1">
      <alignment vertical="center"/>
      <protection hidden="1"/>
    </xf>
    <xf numFmtId="0" fontId="22" fillId="0" borderId="0" xfId="1" applyAlignment="1">
      <alignment horizontal="center"/>
    </xf>
    <xf numFmtId="0" fontId="25" fillId="0" borderId="4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/>
    </xf>
    <xf numFmtId="0" fontId="27" fillId="0" borderId="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/>
    </xf>
    <xf numFmtId="177" fontId="29" fillId="0" borderId="4" xfId="1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 applyProtection="1">
      <alignment horizontal="center" vertical="center" wrapText="1"/>
      <protection hidden="1"/>
    </xf>
    <xf numFmtId="176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176" fontId="20" fillId="0" borderId="6" xfId="0" applyNumberFormat="1" applyFont="1" applyFill="1" applyBorder="1" applyAlignment="1" applyProtection="1">
      <alignment horizontal="right" vertical="center" wrapText="1"/>
      <protection hidden="1"/>
    </xf>
    <xf numFmtId="176" fontId="21" fillId="0" borderId="4" xfId="0" applyNumberFormat="1" applyFont="1" applyFill="1" applyBorder="1" applyAlignment="1" applyProtection="1">
      <alignment horizontal="right" vertical="center" wrapText="1"/>
      <protection locked="0" hidden="1"/>
    </xf>
    <xf numFmtId="0" fontId="31" fillId="0" borderId="0" xfId="0" applyFont="1">
      <alignment vertical="center"/>
    </xf>
    <xf numFmtId="0" fontId="8" fillId="0" borderId="0" xfId="0" applyFont="1" applyFill="1" applyProtection="1">
      <alignment vertical="center"/>
      <protection locked="0"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Fill="1" applyBorder="1" applyAlignment="1" applyProtection="1">
      <alignment horizontal="center" vertical="center" wrapText="1"/>
      <protection hidden="1"/>
    </xf>
    <xf numFmtId="177" fontId="7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16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18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4" xfId="0" applyFont="1" applyFill="1" applyBorder="1" applyAlignment="1" applyProtection="1">
      <alignment horizontal="center" vertical="center" wrapText="1"/>
      <protection hidden="1"/>
    </xf>
    <xf numFmtId="177" fontId="33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33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6" fillId="0" borderId="20" xfId="0" applyFont="1" applyFill="1" applyBorder="1" applyAlignment="1" applyProtection="1">
      <alignment horizontal="center" vertical="center" wrapText="1"/>
      <protection hidden="1"/>
    </xf>
    <xf numFmtId="177" fontId="17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0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8" xfId="0" applyNumberFormat="1" applyFont="1" applyFill="1" applyBorder="1" applyAlignment="1" applyProtection="1">
      <alignment horizontal="center" vertical="center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5" fillId="0" borderId="8" xfId="0" applyFont="1" applyFill="1" applyBorder="1" applyAlignment="1" applyProtection="1">
      <alignment horizontal="center" vertical="center" wrapText="1"/>
      <protection hidden="1"/>
    </xf>
    <xf numFmtId="0" fontId="38" fillId="0" borderId="3" xfId="0" applyFont="1" applyFill="1" applyBorder="1" applyAlignment="1" applyProtection="1">
      <alignment horizontal="center" vertical="center" wrapText="1"/>
      <protection hidden="1"/>
    </xf>
    <xf numFmtId="0" fontId="38" fillId="0" borderId="4" xfId="0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Fill="1" applyBorder="1" applyAlignment="1" applyProtection="1">
      <alignment horizontal="center" vertical="center" wrapText="1"/>
      <protection hidden="1"/>
    </xf>
    <xf numFmtId="176" fontId="20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0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0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30" fillId="0" borderId="3" xfId="0" applyFont="1" applyFill="1" applyBorder="1" applyAlignment="1" applyProtection="1">
      <alignment horizontal="center" vertical="center" wrapText="1"/>
      <protection hidden="1"/>
    </xf>
    <xf numFmtId="0" fontId="30" fillId="0" borderId="8" xfId="0" applyFont="1" applyFill="1" applyBorder="1" applyAlignment="1" applyProtection="1">
      <alignment horizontal="center" vertical="center" wrapText="1"/>
      <protection hidden="1"/>
    </xf>
    <xf numFmtId="0" fontId="32" fillId="0" borderId="3" xfId="0" applyFont="1" applyFill="1" applyBorder="1" applyAlignment="1" applyProtection="1">
      <alignment horizontal="center" vertical="center" wrapText="1"/>
      <protection hidden="1"/>
    </xf>
    <xf numFmtId="0" fontId="30" fillId="0" borderId="5" xfId="0" applyFont="1" applyFill="1" applyBorder="1" applyAlignment="1" applyProtection="1">
      <alignment horizontal="center" vertical="center" wrapText="1"/>
      <protection hidden="1"/>
    </xf>
    <xf numFmtId="0" fontId="30" fillId="0" borderId="6" xfId="0" applyFont="1" applyFill="1" applyBorder="1" applyAlignment="1" applyProtection="1">
      <alignment horizontal="center" vertical="center" wrapText="1"/>
      <protection hidden="1"/>
    </xf>
    <xf numFmtId="0" fontId="30" fillId="0" borderId="10" xfId="0" applyFont="1" applyFill="1" applyBorder="1" applyAlignment="1" applyProtection="1">
      <alignment horizontal="center" vertical="center" wrapText="1"/>
      <protection hidden="1"/>
    </xf>
    <xf numFmtId="1" fontId="39" fillId="0" borderId="28" xfId="0" applyNumberFormat="1" applyFont="1" applyFill="1" applyBorder="1" applyAlignment="1">
      <alignment horizontal="center" vertical="center" shrinkToFit="1"/>
    </xf>
    <xf numFmtId="0" fontId="40" fillId="0" borderId="25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  <protection hidden="1"/>
    </xf>
    <xf numFmtId="176" fontId="33" fillId="0" borderId="16" xfId="0" applyNumberFormat="1" applyFont="1" applyFill="1" applyBorder="1" applyAlignment="1" applyProtection="1">
      <alignment horizontal="center" vertical="center" wrapText="1"/>
      <protection hidden="1"/>
    </xf>
    <xf numFmtId="177" fontId="33" fillId="0" borderId="16" xfId="0" applyNumberFormat="1" applyFont="1" applyFill="1" applyBorder="1" applyAlignment="1" applyProtection="1">
      <alignment horizontal="center" vertical="center" wrapText="1"/>
      <protection hidden="1"/>
    </xf>
    <xf numFmtId="176" fontId="41" fillId="0" borderId="4" xfId="0" applyNumberFormat="1" applyFont="1" applyFill="1" applyBorder="1" applyAlignment="1" applyProtection="1">
      <alignment horizontal="center" vertical="center" wrapText="1"/>
      <protection hidden="1"/>
    </xf>
    <xf numFmtId="176" fontId="33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40" fillId="0" borderId="28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 applyProtection="1">
      <alignment horizontal="center" vertical="center" wrapText="1"/>
      <protection hidden="1"/>
    </xf>
    <xf numFmtId="176" fontId="33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33" fillId="0" borderId="4" xfId="0" applyNumberFormat="1" applyFont="1" applyFill="1" applyBorder="1" applyAlignment="1" applyProtection="1">
      <alignment horizontal="center" vertical="center" wrapText="1"/>
      <protection hidden="1"/>
    </xf>
    <xf numFmtId="176" fontId="41" fillId="0" borderId="16" xfId="0" applyNumberFormat="1" applyFont="1" applyFill="1" applyBorder="1" applyAlignment="1" applyProtection="1">
      <alignment horizontal="center" vertical="center" wrapText="1"/>
      <protection hidden="1"/>
    </xf>
    <xf numFmtId="176" fontId="33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 applyProtection="1">
      <alignment horizontal="center" vertical="center" wrapText="1"/>
      <protection hidden="1"/>
    </xf>
    <xf numFmtId="176" fontId="3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3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36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Font="1" applyBorder="1" applyAlignment="1">
      <alignment horizontal="center" vertical="center"/>
    </xf>
    <xf numFmtId="176" fontId="36" fillId="0" borderId="6" xfId="0" applyNumberFormat="1" applyFont="1" applyFill="1" applyBorder="1" applyAlignment="1" applyProtection="1">
      <alignment horizontal="right" vertical="center" wrapText="1"/>
      <protection hidden="1"/>
    </xf>
    <xf numFmtId="0" fontId="33" fillId="0" borderId="3" xfId="0" applyFont="1" applyFill="1" applyBorder="1" applyAlignment="1" applyProtection="1">
      <alignment horizontal="center" vertical="center" wrapText="1"/>
      <protection hidden="1"/>
    </xf>
    <xf numFmtId="0" fontId="33" fillId="0" borderId="20" xfId="0" applyFont="1" applyFill="1" applyBorder="1" applyAlignment="1" applyProtection="1">
      <alignment horizontal="center" vertical="center" wrapText="1"/>
      <protection hidden="1"/>
    </xf>
    <xf numFmtId="176" fontId="2" fillId="0" borderId="4" xfId="0" applyNumberFormat="1" applyFont="1" applyFill="1" applyBorder="1" applyAlignment="1" applyProtection="1">
      <alignment horizontal="center" vertical="center" wrapText="1"/>
      <protection hidden="1"/>
    </xf>
    <xf numFmtId="176" fontId="36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36" fillId="0" borderId="3" xfId="0" applyFont="1" applyFill="1" applyBorder="1" applyAlignment="1" applyProtection="1">
      <alignment horizontal="center" vertical="center" wrapText="1"/>
      <protection hidden="1"/>
    </xf>
    <xf numFmtId="177" fontId="36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36" fillId="0" borderId="29" xfId="0" applyFont="1" applyFill="1" applyBorder="1" applyAlignment="1" applyProtection="1">
      <alignment horizontal="center" vertical="center" wrapText="1"/>
      <protection hidden="1"/>
    </xf>
    <xf numFmtId="0" fontId="36" fillId="0" borderId="16" xfId="0" applyFont="1" applyFill="1" applyBorder="1" applyAlignment="1" applyProtection="1">
      <alignment horizontal="center" vertical="center" wrapText="1"/>
      <protection hidden="1"/>
    </xf>
    <xf numFmtId="176" fontId="36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4" xfId="0" applyNumberFormat="1" applyFont="1" applyFill="1" applyBorder="1" applyAlignment="1" applyProtection="1">
      <alignment horizontal="center" vertical="center" wrapText="1"/>
      <protection hidden="1"/>
    </xf>
    <xf numFmtId="10" fontId="20" fillId="0" borderId="4" xfId="0" applyNumberFormat="1" applyFont="1" applyFill="1" applyBorder="1" applyAlignment="1" applyProtection="1">
      <alignment horizontal="center" vertical="center" wrapText="1"/>
      <protection hidden="1"/>
    </xf>
    <xf numFmtId="178" fontId="20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Fill="1" applyBorder="1" applyAlignment="1" applyProtection="1">
      <alignment horizontal="center" vertical="center" wrapText="1"/>
      <protection hidden="1"/>
    </xf>
    <xf numFmtId="0" fontId="20" fillId="0" borderId="5" xfId="0" applyFont="1" applyFill="1" applyBorder="1" applyAlignment="1" applyProtection="1">
      <alignment horizontal="center" vertical="center" wrapText="1"/>
      <protection hidden="1"/>
    </xf>
    <xf numFmtId="0" fontId="20" fillId="0" borderId="6" xfId="0" applyFont="1" applyFill="1" applyBorder="1" applyAlignment="1" applyProtection="1">
      <alignment horizontal="center" vertical="center" wrapText="1"/>
      <protection hidden="1"/>
    </xf>
    <xf numFmtId="176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177" fontId="3" fillId="0" borderId="0" xfId="0" applyNumberFormat="1" applyFont="1" applyFill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22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 applyProtection="1">
      <alignment horizontal="center" vertical="center" wrapText="1"/>
      <protection hidden="1"/>
    </xf>
    <xf numFmtId="0" fontId="5" fillId="0" borderId="24" xfId="0" applyFont="1" applyFill="1" applyBorder="1" applyAlignment="1" applyProtection="1">
      <alignment horizontal="center" vertical="center" wrapText="1"/>
      <protection hidden="1"/>
    </xf>
    <xf numFmtId="0" fontId="6" fillId="0" borderId="17" xfId="0" applyFont="1" applyFill="1" applyBorder="1" applyAlignment="1" applyProtection="1">
      <alignment horizontal="center" vertical="center" wrapText="1"/>
      <protection hidden="1"/>
    </xf>
    <xf numFmtId="0" fontId="6" fillId="0" borderId="21" xfId="0" applyFont="1" applyFill="1" applyBorder="1" applyAlignment="1" applyProtection="1">
      <alignment horizontal="center" vertical="center" wrapText="1"/>
      <protection hidden="1"/>
    </xf>
    <xf numFmtId="0" fontId="36" fillId="0" borderId="5" xfId="0" applyFont="1" applyFill="1" applyBorder="1" applyAlignment="1" applyProtection="1">
      <alignment horizontal="center" vertical="center" wrapText="1"/>
      <protection hidden="1"/>
    </xf>
    <xf numFmtId="0" fontId="36" fillId="0" borderId="6" xfId="0" applyFont="1" applyFill="1" applyBorder="1" applyAlignment="1" applyProtection="1">
      <alignment horizontal="center" vertical="center" wrapText="1"/>
      <protection hidden="1"/>
    </xf>
    <xf numFmtId="0" fontId="36" fillId="0" borderId="27" xfId="0" applyFont="1" applyFill="1" applyBorder="1" applyAlignment="1" applyProtection="1">
      <alignment horizontal="center" vertical="center" wrapText="1"/>
      <protection hidden="1"/>
    </xf>
    <xf numFmtId="176" fontId="36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36" fillId="0" borderId="14" xfId="0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Fill="1" applyBorder="1" applyAlignment="1">
      <alignment horizontal="center" vertical="center" wrapText="1"/>
    </xf>
    <xf numFmtId="0" fontId="0" fillId="0" borderId="0" xfId="0" applyFont="1" applyFill="1" applyProtection="1">
      <alignment vertical="center"/>
      <protection locked="0"/>
    </xf>
    <xf numFmtId="176" fontId="21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177" fontId="33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2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Protection="1">
      <alignment vertical="center"/>
      <protection locked="0"/>
    </xf>
  </cellXfs>
  <cellStyles count="3">
    <cellStyle name="Normal" xfId="2"/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"/>
  <sheetViews>
    <sheetView tabSelected="1" topLeftCell="A26" zoomScale="145" zoomScaleNormal="145" workbookViewId="0">
      <selection activeCell="I5" sqref="I5"/>
    </sheetView>
  </sheetViews>
  <sheetFormatPr defaultColWidth="9" defaultRowHeight="13.5"/>
  <cols>
    <col min="1" max="1" width="1.5" style="6" customWidth="1"/>
    <col min="2" max="2" width="10.875" style="6" customWidth="1"/>
    <col min="3" max="3" width="10.625" style="6" customWidth="1"/>
    <col min="4" max="4" width="25.625" style="6" customWidth="1"/>
    <col min="5" max="5" width="17.25" style="6" customWidth="1"/>
    <col min="6" max="6" width="16.875" style="6" customWidth="1"/>
    <col min="7" max="7" width="0.875" style="6" customWidth="1"/>
    <col min="8" max="8" width="11.875" style="6" customWidth="1"/>
    <col min="9" max="16384" width="9" style="6"/>
  </cols>
  <sheetData>
    <row r="1" spans="1:10">
      <c r="A1" s="7"/>
      <c r="B1" s="7"/>
      <c r="C1" s="7"/>
      <c r="D1" s="7"/>
      <c r="E1" s="7"/>
      <c r="F1" s="8"/>
    </row>
    <row r="2" spans="1:10" ht="24.95" customHeight="1">
      <c r="A2" s="7"/>
      <c r="B2" s="117" t="s">
        <v>124</v>
      </c>
      <c r="C2" s="117"/>
      <c r="D2" s="117"/>
      <c r="E2" s="117"/>
      <c r="F2" s="117"/>
    </row>
    <row r="3" spans="1:10" ht="24.95" customHeight="1" thickBot="1">
      <c r="A3" s="7"/>
      <c r="B3" s="118" t="s">
        <v>331</v>
      </c>
      <c r="C3" s="118"/>
      <c r="D3" s="118"/>
      <c r="E3" s="118"/>
      <c r="F3" s="118"/>
    </row>
    <row r="4" spans="1:10" s="5" customFormat="1" ht="35.1" customHeight="1">
      <c r="A4" s="9"/>
      <c r="B4" s="10" t="s">
        <v>0</v>
      </c>
      <c r="C4" s="45" t="s">
        <v>106</v>
      </c>
      <c r="D4" s="45" t="s">
        <v>1</v>
      </c>
      <c r="E4" s="43" t="s">
        <v>2</v>
      </c>
      <c r="F4" s="11" t="s">
        <v>3</v>
      </c>
    </row>
    <row r="5" spans="1:10" s="5" customFormat="1" ht="35.1" customHeight="1">
      <c r="A5" s="9"/>
      <c r="B5" s="12">
        <v>1</v>
      </c>
      <c r="C5" s="44">
        <v>100</v>
      </c>
      <c r="D5" s="55" t="s">
        <v>107</v>
      </c>
      <c r="E5" s="46">
        <f>第100章!G14</f>
        <v>31567</v>
      </c>
      <c r="F5" s="47">
        <f>第100章!I14</f>
        <v>0</v>
      </c>
      <c r="I5" s="158"/>
    </row>
    <row r="6" spans="1:10" s="5" customFormat="1" ht="35.1" customHeight="1">
      <c r="A6" s="9"/>
      <c r="B6" s="12">
        <v>2</v>
      </c>
      <c r="C6" s="44">
        <v>200</v>
      </c>
      <c r="D6" s="55" t="s">
        <v>108</v>
      </c>
      <c r="E6" s="46">
        <f>第200章!G18</f>
        <v>168454</v>
      </c>
      <c r="F6" s="47">
        <f>第200章!I18</f>
        <v>0</v>
      </c>
    </row>
    <row r="7" spans="1:10" s="5" customFormat="1" ht="35.1" customHeight="1">
      <c r="A7" s="9"/>
      <c r="B7" s="12">
        <v>3</v>
      </c>
      <c r="C7" s="44">
        <v>300</v>
      </c>
      <c r="D7" s="55" t="s">
        <v>128</v>
      </c>
      <c r="E7" s="46">
        <f>第300章!G17</f>
        <v>81451</v>
      </c>
      <c r="F7" s="47">
        <f>第300章!I17</f>
        <v>0</v>
      </c>
    </row>
    <row r="8" spans="1:10" s="5" customFormat="1" ht="35.1" customHeight="1">
      <c r="A8" s="9"/>
      <c r="B8" s="12">
        <v>4</v>
      </c>
      <c r="C8" s="44">
        <v>400</v>
      </c>
      <c r="D8" s="55" t="s">
        <v>129</v>
      </c>
      <c r="E8" s="46">
        <f>第400章!G9</f>
        <v>27007</v>
      </c>
      <c r="F8" s="47">
        <f>第400章!I9</f>
        <v>0</v>
      </c>
    </row>
    <row r="9" spans="1:10" s="5" customFormat="1" ht="35.1" customHeight="1">
      <c r="A9" s="9"/>
      <c r="B9" s="12">
        <v>5</v>
      </c>
      <c r="C9" s="44">
        <v>600</v>
      </c>
      <c r="D9" s="55" t="s">
        <v>130</v>
      </c>
      <c r="E9" s="46">
        <f>第600章!G17</f>
        <v>141976</v>
      </c>
      <c r="F9" s="47">
        <f>第600章!I17</f>
        <v>0</v>
      </c>
    </row>
    <row r="10" spans="1:10" s="5" customFormat="1" ht="35.1" customHeight="1">
      <c r="A10" s="9"/>
      <c r="B10" s="12">
        <v>6</v>
      </c>
      <c r="C10" s="44">
        <v>700</v>
      </c>
      <c r="D10" s="55" t="s">
        <v>127</v>
      </c>
      <c r="E10" s="46">
        <f>第700章!G82</f>
        <v>467034</v>
      </c>
      <c r="F10" s="47">
        <f>第700章!I82</f>
        <v>0</v>
      </c>
    </row>
    <row r="11" spans="1:10" s="5" customFormat="1" ht="35.1" customHeight="1">
      <c r="A11" s="9"/>
      <c r="B11" s="12">
        <v>7</v>
      </c>
      <c r="C11" s="119" t="s">
        <v>131</v>
      </c>
      <c r="D11" s="120"/>
      <c r="E11" s="46">
        <f>SUM(E5:E10)</f>
        <v>917489</v>
      </c>
      <c r="F11" s="47">
        <f>SUM(F5:F10)</f>
        <v>0</v>
      </c>
    </row>
    <row r="12" spans="1:10" s="5" customFormat="1" ht="35.1" customHeight="1">
      <c r="A12" s="9"/>
      <c r="B12" s="12">
        <v>8</v>
      </c>
      <c r="C12" s="119" t="s">
        <v>330</v>
      </c>
      <c r="D12" s="120"/>
      <c r="E12" s="49">
        <v>12825</v>
      </c>
      <c r="F12" s="50">
        <f>ROUND(E12,0)</f>
        <v>12825</v>
      </c>
    </row>
    <row r="13" spans="1:10" s="5" customFormat="1" ht="35.1" customHeight="1" thickBot="1">
      <c r="A13" s="9"/>
      <c r="B13" s="13">
        <v>9</v>
      </c>
      <c r="C13" s="121" t="s">
        <v>329</v>
      </c>
      <c r="D13" s="122"/>
      <c r="E13" s="48">
        <f>E11+E12</f>
        <v>930314</v>
      </c>
      <c r="F13" s="51">
        <f>F11+F12</f>
        <v>12825</v>
      </c>
      <c r="I13" s="42"/>
      <c r="J13" s="16"/>
    </row>
    <row r="14" spans="1:10" s="5" customFormat="1" ht="18.75">
      <c r="A14" s="9"/>
      <c r="B14" s="115"/>
      <c r="C14" s="116"/>
      <c r="D14" s="116"/>
      <c r="E14" s="14"/>
      <c r="F14" s="15"/>
      <c r="G14" s="16"/>
    </row>
    <row r="15" spans="1:10" s="5" customFormat="1" ht="20.25">
      <c r="E15" s="41"/>
      <c r="H15" s="16"/>
    </row>
    <row r="16" spans="1:10" s="5" customFormat="1" ht="18.75">
      <c r="F16" s="16"/>
    </row>
    <row r="17" s="5" customFormat="1" ht="18.75"/>
  </sheetData>
  <sheetProtection algorithmName="SHA-512" hashValue="g/XRvbhqWVauzy1M5vZrgkz5Tgf1/zghOwacgWrl75Z5HwBD0YO5E74a8squUaGj9rcfBa/8LhwF1vHSJsUNow==" saltValue="WEzYnNy3S8mOmHilF+h16g==" spinCount="100000" sheet="1" objects="1" scenarios="1" selectLockedCells="1" selectUnlockedCells="1"/>
  <mergeCells count="6">
    <mergeCell ref="B14:D14"/>
    <mergeCell ref="B2:F2"/>
    <mergeCell ref="B3:F3"/>
    <mergeCell ref="C11:D11"/>
    <mergeCell ref="C12:D12"/>
    <mergeCell ref="C13:D13"/>
  </mergeCells>
  <phoneticPr fontId="16" type="noConversion"/>
  <pageMargins left="0.75138888888888899" right="0.55416666666666703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4"/>
  <sheetViews>
    <sheetView zoomScale="145" zoomScaleNormal="145" workbookViewId="0">
      <selection activeCell="H9" sqref="H9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26" t="s">
        <v>105</v>
      </c>
      <c r="C1" s="126"/>
      <c r="D1" s="126"/>
      <c r="E1" s="126"/>
      <c r="F1" s="126"/>
      <c r="G1" s="127"/>
      <c r="H1" s="126"/>
      <c r="I1" s="126"/>
    </row>
    <row r="2" spans="2:10" s="2" customFormat="1" ht="20.100000000000001" customHeight="1" thickBot="1">
      <c r="B2" s="128" t="str">
        <f>汇总!B3</f>
        <v>项目名称：三明南出入口服务区三通一平及车库工程</v>
      </c>
      <c r="C2" s="128"/>
      <c r="D2" s="128"/>
      <c r="E2" s="128"/>
      <c r="F2" s="128"/>
      <c r="G2" s="128"/>
      <c r="H2" s="128"/>
      <c r="I2" s="128"/>
    </row>
    <row r="3" spans="2:10" s="2" customFormat="1" ht="24.95" customHeight="1">
      <c r="B3" s="134" t="s">
        <v>120</v>
      </c>
      <c r="C3" s="135"/>
      <c r="D3" s="135"/>
      <c r="E3" s="135"/>
      <c r="F3" s="135"/>
      <c r="G3" s="135"/>
      <c r="H3" s="135"/>
      <c r="I3" s="136"/>
    </row>
    <row r="4" spans="2:10" s="3" customFormat="1" ht="20.100000000000001" customHeight="1">
      <c r="B4" s="129" t="s">
        <v>4</v>
      </c>
      <c r="C4" s="137"/>
      <c r="D4" s="130" t="s">
        <v>6</v>
      </c>
      <c r="E4" s="130" t="s">
        <v>7</v>
      </c>
      <c r="F4" s="131" t="s">
        <v>109</v>
      </c>
      <c r="G4" s="132"/>
      <c r="H4" s="130" t="s">
        <v>8</v>
      </c>
      <c r="I4" s="133"/>
    </row>
    <row r="5" spans="2:10" s="3" customFormat="1" ht="20.100000000000001" customHeight="1">
      <c r="B5" s="129"/>
      <c r="C5" s="138"/>
      <c r="D5" s="130"/>
      <c r="E5" s="130"/>
      <c r="F5" s="56" t="s">
        <v>9</v>
      </c>
      <c r="G5" s="57" t="s">
        <v>10</v>
      </c>
      <c r="H5" s="20" t="s">
        <v>9</v>
      </c>
      <c r="I5" s="17" t="s">
        <v>10</v>
      </c>
      <c r="J5"/>
    </row>
    <row r="6" spans="2:10" s="3" customFormat="1" ht="24.95" customHeight="1">
      <c r="B6" s="21">
        <v>101</v>
      </c>
      <c r="C6" s="18" t="s">
        <v>110</v>
      </c>
      <c r="D6" s="18" t="s">
        <v>11</v>
      </c>
      <c r="E6" s="22"/>
      <c r="F6" s="38"/>
      <c r="G6" s="25"/>
      <c r="H6" s="40"/>
      <c r="I6" s="26"/>
      <c r="J6"/>
    </row>
    <row r="7" spans="2:10" s="3" customFormat="1" ht="24.95" customHeight="1">
      <c r="B7" s="24" t="s">
        <v>111</v>
      </c>
      <c r="C7" s="18" t="s">
        <v>112</v>
      </c>
      <c r="D7" s="18" t="s">
        <v>11</v>
      </c>
      <c r="E7" s="22"/>
      <c r="F7" s="38"/>
      <c r="G7" s="25"/>
      <c r="H7" s="40"/>
      <c r="I7" s="26"/>
      <c r="J7"/>
    </row>
    <row r="8" spans="2:10" s="3" customFormat="1" ht="24.95" customHeight="1">
      <c r="B8" s="23" t="s">
        <v>113</v>
      </c>
      <c r="C8" s="22" t="s">
        <v>134</v>
      </c>
      <c r="D8" s="22" t="s">
        <v>114</v>
      </c>
      <c r="E8" s="22">
        <v>1</v>
      </c>
      <c r="F8" s="112">
        <f>ROUND(SUM(第200章!G18+第300章!G17+第400章!G9+第600章!G17+第700章!G82)*0.0037,0)</f>
        <v>3278</v>
      </c>
      <c r="G8" s="62">
        <f>ROUND(E8*F8,0)</f>
        <v>3278</v>
      </c>
      <c r="H8" s="157"/>
      <c r="I8" s="63">
        <f>ROUND(H8*E8,0)</f>
        <v>0</v>
      </c>
      <c r="J8"/>
    </row>
    <row r="9" spans="2:10" s="3" customFormat="1" ht="24.95" customHeight="1">
      <c r="B9" s="23" t="s">
        <v>132</v>
      </c>
      <c r="C9" s="22" t="s">
        <v>133</v>
      </c>
      <c r="D9" s="22" t="s">
        <v>114</v>
      </c>
      <c r="E9" s="22">
        <v>1</v>
      </c>
      <c r="F9" s="112">
        <v>5000</v>
      </c>
      <c r="G9" s="62">
        <f t="shared" ref="G9:G13" si="0">ROUND(E9*F9,0)</f>
        <v>5000</v>
      </c>
      <c r="H9" s="157"/>
      <c r="I9" s="63">
        <f t="shared" ref="I9:I13" si="1">ROUND(H9*E9,0)</f>
        <v>0</v>
      </c>
      <c r="J9"/>
    </row>
    <row r="10" spans="2:10" s="3" customFormat="1" ht="24.95" customHeight="1">
      <c r="B10" s="23" t="s">
        <v>122</v>
      </c>
      <c r="C10" s="18" t="s">
        <v>123</v>
      </c>
      <c r="D10" s="22"/>
      <c r="E10" s="22"/>
      <c r="F10" s="113"/>
      <c r="G10" s="62"/>
      <c r="H10" s="157"/>
      <c r="I10" s="63"/>
      <c r="J10"/>
    </row>
    <row r="11" spans="2:10" s="3" customFormat="1" ht="24.95" customHeight="1">
      <c r="B11" s="23" t="s">
        <v>135</v>
      </c>
      <c r="C11" s="22" t="s">
        <v>136</v>
      </c>
      <c r="D11" s="22" t="s">
        <v>114</v>
      </c>
      <c r="E11" s="22">
        <v>1</v>
      </c>
      <c r="F11" s="112">
        <f>ROUND(SUM(第200章!G18+第300章!G17+第400章!G9+第600章!G17+第700章!G82)*0.015,0)</f>
        <v>13289</v>
      </c>
      <c r="G11" s="62">
        <f t="shared" si="0"/>
        <v>13289</v>
      </c>
      <c r="H11" s="157"/>
      <c r="I11" s="63">
        <f t="shared" si="1"/>
        <v>0</v>
      </c>
      <c r="J11"/>
    </row>
    <row r="12" spans="2:10" s="3" customFormat="1" ht="24.95" customHeight="1">
      <c r="B12" s="23" t="s">
        <v>116</v>
      </c>
      <c r="C12" s="52" t="s">
        <v>117</v>
      </c>
      <c r="D12" s="22"/>
      <c r="E12" s="22"/>
      <c r="F12" s="114"/>
      <c r="G12" s="62"/>
      <c r="H12" s="157"/>
      <c r="I12" s="63"/>
      <c r="J12"/>
    </row>
    <row r="13" spans="2:10" s="3" customFormat="1" ht="24.95" customHeight="1">
      <c r="B13" s="23" t="s">
        <v>118</v>
      </c>
      <c r="C13" s="37" t="s">
        <v>117</v>
      </c>
      <c r="D13" s="22" t="s">
        <v>12</v>
      </c>
      <c r="E13" s="22">
        <v>1</v>
      </c>
      <c r="F13" s="112">
        <v>10000</v>
      </c>
      <c r="G13" s="62">
        <f t="shared" si="0"/>
        <v>10000</v>
      </c>
      <c r="H13" s="157"/>
      <c r="I13" s="63">
        <f t="shared" si="1"/>
        <v>0</v>
      </c>
      <c r="J13"/>
    </row>
    <row r="14" spans="2:10" s="3" customFormat="1" ht="24.95" customHeight="1" thickBot="1">
      <c r="B14" s="123" t="s">
        <v>115</v>
      </c>
      <c r="C14" s="124"/>
      <c r="D14" s="124"/>
      <c r="E14" s="125"/>
      <c r="F14" s="39"/>
      <c r="G14" s="59">
        <f>ROUND(SUM(G6:G13),0)</f>
        <v>31567</v>
      </c>
      <c r="H14" s="60"/>
      <c r="I14" s="61">
        <f>ROUND(SUM(I6:I13),0)</f>
        <v>0</v>
      </c>
    </row>
  </sheetData>
  <sheetProtection sheet="1" objects="1" scenarios="1" selectLockedCells="1"/>
  <autoFilter ref="C1:C14"/>
  <mergeCells count="10">
    <mergeCell ref="B14:E14"/>
    <mergeCell ref="B1:I1"/>
    <mergeCell ref="B2:I2"/>
    <mergeCell ref="B4:B5"/>
    <mergeCell ref="D4:D5"/>
    <mergeCell ref="E4:E5"/>
    <mergeCell ref="F4:G4"/>
    <mergeCell ref="H4:I4"/>
    <mergeCell ref="B3:I3"/>
    <mergeCell ref="C4:C5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8"/>
  <sheetViews>
    <sheetView topLeftCell="A2" zoomScale="145" zoomScaleNormal="145" workbookViewId="0">
      <selection activeCell="H9" sqref="H9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26" t="s">
        <v>105</v>
      </c>
      <c r="C1" s="126"/>
      <c r="D1" s="126"/>
      <c r="E1" s="126"/>
      <c r="F1" s="126"/>
      <c r="G1" s="127"/>
      <c r="H1" s="126"/>
      <c r="I1" s="126"/>
    </row>
    <row r="2" spans="2:10" s="2" customFormat="1" ht="20.100000000000001" customHeight="1" thickBot="1">
      <c r="B2" s="128" t="str">
        <f>汇总!B3</f>
        <v>项目名称：三明南出入口服务区三通一平及车库工程</v>
      </c>
      <c r="C2" s="128"/>
      <c r="D2" s="128"/>
      <c r="E2" s="128"/>
      <c r="F2" s="128"/>
      <c r="G2" s="128"/>
      <c r="H2" s="128"/>
      <c r="I2" s="128"/>
    </row>
    <row r="3" spans="2:10" s="2" customFormat="1" ht="24.95" customHeight="1">
      <c r="B3" s="134" t="s">
        <v>121</v>
      </c>
      <c r="C3" s="135"/>
      <c r="D3" s="135"/>
      <c r="E3" s="135"/>
      <c r="F3" s="135"/>
      <c r="G3" s="135"/>
      <c r="H3" s="135"/>
      <c r="I3" s="136"/>
    </row>
    <row r="4" spans="2:10" s="3" customFormat="1" ht="20.100000000000001" customHeight="1">
      <c r="B4" s="129" t="s">
        <v>4</v>
      </c>
      <c r="C4" s="137" t="s">
        <v>137</v>
      </c>
      <c r="D4" s="130" t="s">
        <v>6</v>
      </c>
      <c r="E4" s="130" t="s">
        <v>7</v>
      </c>
      <c r="F4" s="131" t="s">
        <v>109</v>
      </c>
      <c r="G4" s="132"/>
      <c r="H4" s="130" t="s">
        <v>8</v>
      </c>
      <c r="I4" s="133"/>
    </row>
    <row r="5" spans="2:10" s="3" customFormat="1" ht="20.100000000000001" customHeight="1">
      <c r="B5" s="129"/>
      <c r="C5" s="138"/>
      <c r="D5" s="130"/>
      <c r="E5" s="130"/>
      <c r="F5" s="56" t="s">
        <v>9</v>
      </c>
      <c r="G5" s="57" t="s">
        <v>10</v>
      </c>
      <c r="H5" s="20" t="s">
        <v>9</v>
      </c>
      <c r="I5" s="17" t="s">
        <v>10</v>
      </c>
      <c r="J5"/>
    </row>
    <row r="6" spans="2:10" s="3" customFormat="1" ht="20.100000000000001" customHeight="1">
      <c r="B6" s="79">
        <v>202</v>
      </c>
      <c r="C6" s="80" t="s">
        <v>168</v>
      </c>
      <c r="D6" s="81"/>
      <c r="E6" s="82"/>
      <c r="F6" s="83"/>
      <c r="G6" s="84"/>
      <c r="H6" s="85"/>
      <c r="I6" s="86"/>
      <c r="J6"/>
    </row>
    <row r="7" spans="2:10" s="3" customFormat="1" ht="20.100000000000001" customHeight="1">
      <c r="B7" s="87" t="s">
        <v>169</v>
      </c>
      <c r="C7" s="80" t="s">
        <v>170</v>
      </c>
      <c r="D7" s="88"/>
      <c r="E7" s="89"/>
      <c r="F7" s="90"/>
      <c r="G7" s="91"/>
      <c r="H7" s="92"/>
      <c r="I7" s="93"/>
      <c r="J7"/>
    </row>
    <row r="8" spans="2:10" s="3" customFormat="1" ht="20.100000000000001" customHeight="1">
      <c r="B8" s="94">
        <v>-1</v>
      </c>
      <c r="C8" s="95" t="s">
        <v>180</v>
      </c>
      <c r="D8" s="96" t="s">
        <v>167</v>
      </c>
      <c r="E8" s="97" t="s">
        <v>184</v>
      </c>
      <c r="F8" s="98">
        <v>165.46</v>
      </c>
      <c r="G8" s="99">
        <f t="shared" ref="G8:G10" si="0">ROUND(E8*F8,0)</f>
        <v>15222</v>
      </c>
      <c r="H8" s="155"/>
      <c r="I8" s="100">
        <f t="shared" ref="I8:I17" si="1">ROUND(H8*E8,0)</f>
        <v>0</v>
      </c>
      <c r="J8"/>
    </row>
    <row r="9" spans="2:10" s="3" customFormat="1" ht="20.100000000000001" customHeight="1">
      <c r="B9" s="94">
        <v>-2</v>
      </c>
      <c r="C9" s="95" t="s">
        <v>181</v>
      </c>
      <c r="D9" s="96" t="s">
        <v>167</v>
      </c>
      <c r="E9" s="97" t="s">
        <v>184</v>
      </c>
      <c r="F9" s="98">
        <v>98.55</v>
      </c>
      <c r="G9" s="99">
        <f t="shared" si="0"/>
        <v>9067</v>
      </c>
      <c r="H9" s="155"/>
      <c r="I9" s="100">
        <f t="shared" si="1"/>
        <v>0</v>
      </c>
      <c r="J9"/>
    </row>
    <row r="10" spans="2:10" s="3" customFormat="1" ht="20.100000000000001" customHeight="1">
      <c r="B10" s="94">
        <v>-3</v>
      </c>
      <c r="C10" s="95" t="s">
        <v>182</v>
      </c>
      <c r="D10" s="96" t="s">
        <v>183</v>
      </c>
      <c r="E10" s="97" t="s">
        <v>185</v>
      </c>
      <c r="F10" s="98">
        <v>4.08</v>
      </c>
      <c r="G10" s="99">
        <f t="shared" si="0"/>
        <v>163</v>
      </c>
      <c r="H10" s="155"/>
      <c r="I10" s="100">
        <f t="shared" si="1"/>
        <v>0</v>
      </c>
      <c r="J10"/>
    </row>
    <row r="11" spans="2:10" s="3" customFormat="1" ht="20.100000000000001" customHeight="1">
      <c r="B11" s="87" t="s">
        <v>172</v>
      </c>
      <c r="C11" s="80" t="s">
        <v>173</v>
      </c>
      <c r="D11" s="88"/>
      <c r="E11" s="97"/>
      <c r="F11" s="98"/>
      <c r="G11" s="99"/>
      <c r="H11" s="155"/>
      <c r="I11" s="100"/>
      <c r="J11"/>
    </row>
    <row r="12" spans="2:10" s="3" customFormat="1" ht="27" customHeight="1">
      <c r="B12" s="94" t="s">
        <v>144</v>
      </c>
      <c r="C12" s="95" t="s">
        <v>187</v>
      </c>
      <c r="D12" s="101" t="s">
        <v>171</v>
      </c>
      <c r="E12" s="97" t="s">
        <v>186</v>
      </c>
      <c r="F12" s="98">
        <v>250.29</v>
      </c>
      <c r="G12" s="99">
        <f t="shared" ref="G12:G17" si="2">ROUND(E12*F12,0)</f>
        <v>57817</v>
      </c>
      <c r="H12" s="155"/>
      <c r="I12" s="100">
        <f t="shared" si="1"/>
        <v>0</v>
      </c>
      <c r="J12"/>
    </row>
    <row r="13" spans="2:10" s="3" customFormat="1" ht="20.100000000000001" customHeight="1">
      <c r="B13" s="87" t="s">
        <v>174</v>
      </c>
      <c r="C13" s="80" t="s">
        <v>175</v>
      </c>
      <c r="D13" s="88"/>
      <c r="E13" s="97"/>
      <c r="F13" s="98"/>
      <c r="G13" s="99"/>
      <c r="H13" s="155"/>
      <c r="I13" s="100"/>
      <c r="J13"/>
    </row>
    <row r="14" spans="2:10" s="3" customFormat="1" ht="20.100000000000001" customHeight="1">
      <c r="B14" s="94" t="s">
        <v>144</v>
      </c>
      <c r="C14" s="95" t="s">
        <v>188</v>
      </c>
      <c r="D14" s="101" t="s">
        <v>171</v>
      </c>
      <c r="E14" s="97">
        <v>79</v>
      </c>
      <c r="F14" s="98">
        <v>360.34</v>
      </c>
      <c r="G14" s="99">
        <f t="shared" si="2"/>
        <v>28467</v>
      </c>
      <c r="H14" s="155"/>
      <c r="I14" s="100">
        <f t="shared" si="1"/>
        <v>0</v>
      </c>
      <c r="J14"/>
    </row>
    <row r="15" spans="2:10" s="3" customFormat="1" ht="20.100000000000001" customHeight="1">
      <c r="B15" s="79">
        <v>203</v>
      </c>
      <c r="C15" s="80" t="s">
        <v>176</v>
      </c>
      <c r="D15" s="88"/>
      <c r="E15" s="97"/>
      <c r="F15" s="98"/>
      <c r="G15" s="99"/>
      <c r="H15" s="155"/>
      <c r="I15" s="100"/>
      <c r="J15"/>
    </row>
    <row r="16" spans="2:10" s="3" customFormat="1" ht="20.100000000000001" customHeight="1">
      <c r="B16" s="87" t="s">
        <v>177</v>
      </c>
      <c r="C16" s="80" t="s">
        <v>178</v>
      </c>
      <c r="D16" s="88"/>
      <c r="E16" s="97"/>
      <c r="F16" s="98"/>
      <c r="G16" s="99"/>
      <c r="H16" s="155"/>
      <c r="I16" s="100"/>
      <c r="J16"/>
    </row>
    <row r="17" spans="2:10" s="3" customFormat="1" ht="20.100000000000001" customHeight="1">
      <c r="B17" s="94" t="s">
        <v>144</v>
      </c>
      <c r="C17" s="95" t="s">
        <v>189</v>
      </c>
      <c r="D17" s="101" t="s">
        <v>171</v>
      </c>
      <c r="E17" s="97">
        <v>1507</v>
      </c>
      <c r="F17" s="98">
        <v>38.299999999999997</v>
      </c>
      <c r="G17" s="99">
        <f t="shared" si="2"/>
        <v>57718</v>
      </c>
      <c r="H17" s="155"/>
      <c r="I17" s="100">
        <f t="shared" si="1"/>
        <v>0</v>
      </c>
      <c r="J17"/>
    </row>
    <row r="18" spans="2:10" s="3" customFormat="1" ht="24.95" customHeight="1" thickBot="1">
      <c r="B18" s="139" t="s">
        <v>119</v>
      </c>
      <c r="C18" s="140"/>
      <c r="D18" s="141"/>
      <c r="E18" s="142"/>
      <c r="F18" s="102"/>
      <c r="G18" s="53">
        <f>ROUND(SUM(G6:G17),0)</f>
        <v>168454</v>
      </c>
      <c r="H18" s="53"/>
      <c r="I18" s="54">
        <f>ROUND(SUM(I6:I17),0)</f>
        <v>0</v>
      </c>
    </row>
  </sheetData>
  <sheetProtection algorithmName="SHA-512" hashValue="GIG1kJ/Orrr3+NlCbZn3kE8RfSiY13aoDyO4ImOjP1UVsWCapzMf8cRniXlod9sFq2lIYNcta00aj2bhYIXyUg==" saltValue="hw53OHc4gNAk+Zwr6hwGTQ==" spinCount="100000" sheet="1" objects="1" scenarios="1" selectLockedCells="1"/>
  <autoFilter ref="D1:D124"/>
  <mergeCells count="10">
    <mergeCell ref="B18:E18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7"/>
  <sheetViews>
    <sheetView zoomScale="145" zoomScaleNormal="145" workbookViewId="0">
      <selection activeCell="H14" sqref="H14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26" t="s">
        <v>105</v>
      </c>
      <c r="C1" s="126"/>
      <c r="D1" s="126"/>
      <c r="E1" s="126"/>
      <c r="F1" s="126"/>
      <c r="G1" s="127"/>
      <c r="H1" s="126"/>
      <c r="I1" s="126"/>
    </row>
    <row r="2" spans="2:10" s="2" customFormat="1" ht="20.100000000000001" customHeight="1" thickBot="1">
      <c r="B2" s="128" t="str">
        <f>汇总!B3</f>
        <v>项目名称：三明南出入口服务区三通一平及车库工程</v>
      </c>
      <c r="C2" s="128"/>
      <c r="D2" s="128"/>
      <c r="E2" s="128"/>
      <c r="F2" s="128"/>
      <c r="G2" s="128"/>
      <c r="H2" s="128"/>
      <c r="I2" s="128"/>
    </row>
    <row r="3" spans="2:10" s="2" customFormat="1" ht="24.95" customHeight="1">
      <c r="B3" s="134" t="s">
        <v>138</v>
      </c>
      <c r="C3" s="135"/>
      <c r="D3" s="135"/>
      <c r="E3" s="135"/>
      <c r="F3" s="135"/>
      <c r="G3" s="135"/>
      <c r="H3" s="135"/>
      <c r="I3" s="136"/>
    </row>
    <row r="4" spans="2:10" s="3" customFormat="1" ht="20.100000000000001" customHeight="1">
      <c r="B4" s="129" t="s">
        <v>4</v>
      </c>
      <c r="C4" s="144" t="s">
        <v>5</v>
      </c>
      <c r="D4" s="130" t="s">
        <v>6</v>
      </c>
      <c r="E4" s="130" t="s">
        <v>7</v>
      </c>
      <c r="F4" s="131" t="s">
        <v>109</v>
      </c>
      <c r="G4" s="132"/>
      <c r="H4" s="130" t="s">
        <v>8</v>
      </c>
      <c r="I4" s="133"/>
    </row>
    <row r="5" spans="2:10" s="3" customFormat="1" ht="20.100000000000001" customHeight="1">
      <c r="B5" s="129"/>
      <c r="C5" s="145"/>
      <c r="D5" s="130"/>
      <c r="E5" s="130"/>
      <c r="F5" s="56" t="s">
        <v>9</v>
      </c>
      <c r="G5" s="57" t="s">
        <v>10</v>
      </c>
      <c r="H5" s="20" t="s">
        <v>9</v>
      </c>
      <c r="I5" s="17" t="s">
        <v>10</v>
      </c>
      <c r="J5"/>
    </row>
    <row r="6" spans="2:10" s="3" customFormat="1" ht="20.100000000000001" customHeight="1">
      <c r="B6" s="103">
        <v>302</v>
      </c>
      <c r="C6" s="104" t="s">
        <v>145</v>
      </c>
      <c r="D6" s="89"/>
      <c r="E6" s="97"/>
      <c r="F6" s="98"/>
      <c r="G6" s="99"/>
      <c r="H6" s="105"/>
      <c r="I6" s="106"/>
      <c r="J6"/>
    </row>
    <row r="7" spans="2:10" s="3" customFormat="1" ht="20.100000000000001" customHeight="1">
      <c r="B7" s="103" t="s">
        <v>146</v>
      </c>
      <c r="C7" s="104" t="s">
        <v>147</v>
      </c>
      <c r="D7" s="89"/>
      <c r="E7" s="97"/>
      <c r="F7" s="98"/>
      <c r="G7" s="99"/>
      <c r="H7" s="105"/>
      <c r="I7" s="106"/>
      <c r="J7"/>
    </row>
    <row r="8" spans="2:10" s="3" customFormat="1" ht="20.100000000000001" customHeight="1">
      <c r="B8" s="107" t="s">
        <v>144</v>
      </c>
      <c r="C8" s="58" t="s">
        <v>190</v>
      </c>
      <c r="D8" s="97" t="s">
        <v>179</v>
      </c>
      <c r="E8" s="97">
        <v>877</v>
      </c>
      <c r="F8" s="98">
        <v>18.21</v>
      </c>
      <c r="G8" s="99">
        <f>ROUND(E8*F8,0)</f>
        <v>15970</v>
      </c>
      <c r="H8" s="154"/>
      <c r="I8" s="108">
        <f>ROUND(E8*H8,0)</f>
        <v>0</v>
      </c>
      <c r="J8"/>
    </row>
    <row r="9" spans="2:10" s="3" customFormat="1" ht="20.100000000000001" customHeight="1">
      <c r="B9" s="103">
        <v>304</v>
      </c>
      <c r="C9" s="104" t="s">
        <v>148</v>
      </c>
      <c r="D9" s="89"/>
      <c r="E9" s="97"/>
      <c r="F9" s="98"/>
      <c r="G9" s="99"/>
      <c r="H9" s="154"/>
      <c r="I9" s="108"/>
      <c r="J9"/>
    </row>
    <row r="10" spans="2:10" s="3" customFormat="1" ht="20.100000000000001" customHeight="1">
      <c r="B10" s="103" t="s">
        <v>149</v>
      </c>
      <c r="C10" s="104" t="s">
        <v>150</v>
      </c>
      <c r="D10" s="89"/>
      <c r="E10" s="97"/>
      <c r="F10" s="98"/>
      <c r="G10" s="99"/>
      <c r="H10" s="154"/>
      <c r="I10" s="108"/>
      <c r="J10"/>
    </row>
    <row r="11" spans="2:10" s="3" customFormat="1" ht="20.100000000000001" customHeight="1">
      <c r="B11" s="107" t="s">
        <v>144</v>
      </c>
      <c r="C11" s="58" t="s">
        <v>190</v>
      </c>
      <c r="D11" s="97" t="s">
        <v>179</v>
      </c>
      <c r="E11" s="97">
        <v>877</v>
      </c>
      <c r="F11" s="98">
        <v>27.58</v>
      </c>
      <c r="G11" s="99">
        <f t="shared" ref="G11" si="0">ROUND(E11*F11,0)</f>
        <v>24188</v>
      </c>
      <c r="H11" s="154"/>
      <c r="I11" s="108">
        <f t="shared" ref="I11" si="1">ROUND(E11*H11,0)</f>
        <v>0</v>
      </c>
      <c r="J11"/>
    </row>
    <row r="12" spans="2:10" s="3" customFormat="1" ht="20.100000000000001" customHeight="1">
      <c r="B12" s="103">
        <v>312</v>
      </c>
      <c r="C12" s="104" t="s">
        <v>151</v>
      </c>
      <c r="D12" s="89"/>
      <c r="E12" s="97"/>
      <c r="F12" s="98"/>
      <c r="G12" s="99"/>
      <c r="H12" s="154"/>
      <c r="I12" s="108"/>
      <c r="J12"/>
    </row>
    <row r="13" spans="2:10" s="3" customFormat="1" ht="20.100000000000001" customHeight="1">
      <c r="B13" s="103" t="s">
        <v>152</v>
      </c>
      <c r="C13" s="104" t="s">
        <v>151</v>
      </c>
      <c r="D13" s="89"/>
      <c r="E13" s="97"/>
      <c r="F13" s="98"/>
      <c r="G13" s="99"/>
      <c r="H13" s="154"/>
      <c r="I13" s="108"/>
      <c r="J13"/>
    </row>
    <row r="14" spans="2:10" s="3" customFormat="1" ht="24.75" customHeight="1">
      <c r="B14" s="107" t="s">
        <v>144</v>
      </c>
      <c r="C14" s="58" t="s">
        <v>328</v>
      </c>
      <c r="D14" s="97" t="s">
        <v>183</v>
      </c>
      <c r="E14" s="97">
        <v>877</v>
      </c>
      <c r="F14" s="98">
        <v>41.85</v>
      </c>
      <c r="G14" s="99">
        <f t="shared" ref="G14:G16" si="2">ROUND(E14*F14,0)</f>
        <v>36702</v>
      </c>
      <c r="H14" s="154"/>
      <c r="I14" s="108">
        <f t="shared" ref="I14:I16" si="3">ROUND(E14*H14,0)</f>
        <v>0</v>
      </c>
      <c r="J14"/>
    </row>
    <row r="15" spans="2:10" s="3" customFormat="1" ht="27" customHeight="1">
      <c r="B15" s="103">
        <v>313</v>
      </c>
      <c r="C15" s="104" t="s">
        <v>153</v>
      </c>
      <c r="D15" s="89"/>
      <c r="E15" s="97"/>
      <c r="F15" s="98"/>
      <c r="G15" s="99"/>
      <c r="H15" s="154"/>
      <c r="I15" s="108"/>
      <c r="J15"/>
    </row>
    <row r="16" spans="2:10" s="3" customFormat="1" ht="20.100000000000001" customHeight="1">
      <c r="B16" s="107" t="s">
        <v>154</v>
      </c>
      <c r="C16" s="58" t="s">
        <v>191</v>
      </c>
      <c r="D16" s="97" t="s">
        <v>192</v>
      </c>
      <c r="E16" s="97">
        <v>55</v>
      </c>
      <c r="F16" s="98">
        <v>83.47</v>
      </c>
      <c r="G16" s="99">
        <f t="shared" si="2"/>
        <v>4591</v>
      </c>
      <c r="H16" s="154"/>
      <c r="I16" s="108">
        <f t="shared" si="3"/>
        <v>0</v>
      </c>
      <c r="J16"/>
    </row>
    <row r="17" spans="2:9" s="3" customFormat="1" ht="24.95" customHeight="1" thickBot="1">
      <c r="B17" s="139" t="s">
        <v>141</v>
      </c>
      <c r="C17" s="143"/>
      <c r="D17" s="140"/>
      <c r="E17" s="142"/>
      <c r="F17" s="102"/>
      <c r="G17" s="53">
        <f>ROUND(SUM(G6:G16),0)</f>
        <v>81451</v>
      </c>
      <c r="H17" s="53"/>
      <c r="I17" s="54">
        <f>ROUND(SUM(I6:I16),0)</f>
        <v>0</v>
      </c>
    </row>
  </sheetData>
  <sheetProtection algorithmName="SHA-512" hashValue="S8U6jEbtz1nvxMRD7QxITuzgxqfUpSUn/Iv5TqcK39hb+/H4tnFrDE/0Y4TtkAkEwcQxARxLd1oeLawaEayd/A==" saltValue="EIBt9Pc5B6lak7EPJyD4Ig==" spinCount="100000" sheet="1" objects="1" scenarios="1" selectLockedCells="1"/>
  <autoFilter ref="D1:D17"/>
  <mergeCells count="10">
    <mergeCell ref="B17:E17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9"/>
  <sheetViews>
    <sheetView zoomScale="145" zoomScaleNormal="145" workbookViewId="0">
      <selection activeCell="G9" sqref="G9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26" t="s">
        <v>105</v>
      </c>
      <c r="C1" s="126"/>
      <c r="D1" s="126"/>
      <c r="E1" s="126"/>
      <c r="F1" s="126"/>
      <c r="G1" s="127"/>
      <c r="H1" s="126"/>
      <c r="I1" s="126"/>
    </row>
    <row r="2" spans="2:10" s="2" customFormat="1" ht="20.100000000000001" customHeight="1" thickBot="1">
      <c r="B2" s="128" t="str">
        <f>汇总!B3</f>
        <v>项目名称：三明南出入口服务区三通一平及车库工程</v>
      </c>
      <c r="C2" s="128"/>
      <c r="D2" s="128"/>
      <c r="E2" s="128"/>
      <c r="F2" s="128"/>
      <c r="G2" s="128"/>
      <c r="H2" s="128"/>
      <c r="I2" s="128"/>
    </row>
    <row r="3" spans="2:10" s="2" customFormat="1" ht="24.95" customHeight="1">
      <c r="B3" s="134" t="s">
        <v>139</v>
      </c>
      <c r="C3" s="135"/>
      <c r="D3" s="135"/>
      <c r="E3" s="135"/>
      <c r="F3" s="135"/>
      <c r="G3" s="135"/>
      <c r="H3" s="135"/>
      <c r="I3" s="136"/>
    </row>
    <row r="4" spans="2:10" s="3" customFormat="1" ht="20.100000000000001" customHeight="1">
      <c r="B4" s="129" t="s">
        <v>4</v>
      </c>
      <c r="C4" s="144" t="s">
        <v>5</v>
      </c>
      <c r="D4" s="130" t="s">
        <v>6</v>
      </c>
      <c r="E4" s="130" t="s">
        <v>7</v>
      </c>
      <c r="F4" s="131" t="s">
        <v>109</v>
      </c>
      <c r="G4" s="132"/>
      <c r="H4" s="130" t="s">
        <v>8</v>
      </c>
      <c r="I4" s="133"/>
    </row>
    <row r="5" spans="2:10" s="3" customFormat="1" ht="20.100000000000001" customHeight="1">
      <c r="B5" s="129"/>
      <c r="C5" s="145"/>
      <c r="D5" s="130"/>
      <c r="E5" s="130"/>
      <c r="F5" s="56" t="s">
        <v>9</v>
      </c>
      <c r="G5" s="57" t="s">
        <v>10</v>
      </c>
      <c r="H5" s="20" t="s">
        <v>9</v>
      </c>
      <c r="I5" s="17" t="s">
        <v>10</v>
      </c>
      <c r="J5"/>
    </row>
    <row r="6" spans="2:10" s="3" customFormat="1" ht="20.100000000000001" customHeight="1">
      <c r="B6" s="103">
        <v>401</v>
      </c>
      <c r="C6" s="104" t="s">
        <v>156</v>
      </c>
      <c r="D6" s="89"/>
      <c r="E6" s="97"/>
      <c r="F6" s="98"/>
      <c r="G6" s="99"/>
      <c r="H6" s="105"/>
      <c r="I6" s="106"/>
      <c r="J6"/>
    </row>
    <row r="7" spans="2:10" s="3" customFormat="1" ht="20.100000000000001" customHeight="1">
      <c r="B7" s="103">
        <v>419</v>
      </c>
      <c r="C7" s="104" t="s">
        <v>158</v>
      </c>
      <c r="D7" s="89"/>
      <c r="E7" s="97"/>
      <c r="F7" s="98"/>
      <c r="G7" s="99"/>
      <c r="H7" s="105"/>
      <c r="I7" s="108"/>
      <c r="J7"/>
    </row>
    <row r="8" spans="2:10" s="3" customFormat="1" ht="30.75" customHeight="1">
      <c r="B8" s="107" t="s">
        <v>159</v>
      </c>
      <c r="C8" s="58" t="s">
        <v>193</v>
      </c>
      <c r="D8" s="97" t="s">
        <v>155</v>
      </c>
      <c r="E8" s="97">
        <v>12</v>
      </c>
      <c r="F8" s="98">
        <v>2250.58</v>
      </c>
      <c r="G8" s="99">
        <f t="shared" ref="G8" si="0">ROUND(E8*F8,0)</f>
        <v>27007</v>
      </c>
      <c r="H8" s="154"/>
      <c r="I8" s="108">
        <f t="shared" ref="I8" si="1">ROUND(H8*E8,0)</f>
        <v>0</v>
      </c>
      <c r="J8"/>
    </row>
    <row r="9" spans="2:10" s="3" customFormat="1" ht="24.95" customHeight="1" thickBot="1">
      <c r="B9" s="139" t="s">
        <v>142</v>
      </c>
      <c r="C9" s="143"/>
      <c r="D9" s="140"/>
      <c r="E9" s="142"/>
      <c r="F9" s="102"/>
      <c r="G9" s="53">
        <f>ROUND(SUM(G6:G8),0)</f>
        <v>27007</v>
      </c>
      <c r="H9" s="53"/>
      <c r="I9" s="54">
        <f>ROUND(SUM(I6:I8),0)</f>
        <v>0</v>
      </c>
    </row>
  </sheetData>
  <sheetProtection algorithmName="SHA-512" hashValue="TajUL5yRcRaC3pn3I2XaofVPFbSJTNE/RaxVAA3J5zwP2xLDGYu86rQ8oc00BtjlvmtV/uvj81/SoZrkGRe6dA==" saltValue="WGMpWwhF8YrvuS1j4npAcQ==" spinCount="100000" sheet="1" objects="1" scenarios="1"/>
  <autoFilter ref="D1:D9"/>
  <mergeCells count="10">
    <mergeCell ref="B9:E9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7"/>
  <sheetViews>
    <sheetView zoomScale="145" zoomScaleNormal="145" workbookViewId="0">
      <selection activeCell="G7" sqref="G7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26" t="s">
        <v>105</v>
      </c>
      <c r="C1" s="126"/>
      <c r="D1" s="126"/>
      <c r="E1" s="126"/>
      <c r="F1" s="126"/>
      <c r="G1" s="127"/>
      <c r="H1" s="126"/>
      <c r="I1" s="126"/>
    </row>
    <row r="2" spans="2:10" s="2" customFormat="1" ht="20.100000000000001" customHeight="1" thickBot="1">
      <c r="B2" s="128" t="str">
        <f>汇总!B3</f>
        <v>项目名称：三明南出入口服务区三通一平及车库工程</v>
      </c>
      <c r="C2" s="128"/>
      <c r="D2" s="128"/>
      <c r="E2" s="128"/>
      <c r="F2" s="128"/>
      <c r="G2" s="128"/>
      <c r="H2" s="128"/>
      <c r="I2" s="128"/>
    </row>
    <row r="3" spans="2:10" s="2" customFormat="1" ht="24.95" customHeight="1">
      <c r="B3" s="134" t="s">
        <v>140</v>
      </c>
      <c r="C3" s="135"/>
      <c r="D3" s="135"/>
      <c r="E3" s="135"/>
      <c r="F3" s="135"/>
      <c r="G3" s="135"/>
      <c r="H3" s="135"/>
      <c r="I3" s="136"/>
    </row>
    <row r="4" spans="2:10" s="3" customFormat="1" ht="20.100000000000001" customHeight="1">
      <c r="B4" s="129" t="s">
        <v>4</v>
      </c>
      <c r="C4" s="144" t="s">
        <v>240</v>
      </c>
      <c r="D4" s="130" t="s">
        <v>6</v>
      </c>
      <c r="E4" s="130" t="s">
        <v>7</v>
      </c>
      <c r="F4" s="131" t="s">
        <v>109</v>
      </c>
      <c r="G4" s="132"/>
      <c r="H4" s="130" t="s">
        <v>8</v>
      </c>
      <c r="I4" s="133"/>
    </row>
    <row r="5" spans="2:10" s="3" customFormat="1" ht="20.100000000000001" customHeight="1">
      <c r="B5" s="129"/>
      <c r="C5" s="145"/>
      <c r="D5" s="130"/>
      <c r="E5" s="130"/>
      <c r="F5" s="56" t="s">
        <v>9</v>
      </c>
      <c r="G5" s="57" t="s">
        <v>10</v>
      </c>
      <c r="H5" s="20" t="s">
        <v>9</v>
      </c>
      <c r="I5" s="17" t="s">
        <v>10</v>
      </c>
      <c r="J5"/>
    </row>
    <row r="6" spans="2:10" s="3" customFormat="1" ht="20.100000000000001" customHeight="1">
      <c r="B6" s="103">
        <v>604</v>
      </c>
      <c r="C6" s="104" t="s">
        <v>161</v>
      </c>
      <c r="D6" s="89"/>
      <c r="E6" s="97"/>
      <c r="F6" s="98"/>
      <c r="G6" s="99"/>
      <c r="H6" s="154"/>
      <c r="I6" s="108"/>
      <c r="J6"/>
    </row>
    <row r="7" spans="2:10" s="3" customFormat="1" ht="20.100000000000001" customHeight="1">
      <c r="B7" s="107" t="s">
        <v>162</v>
      </c>
      <c r="C7" s="58" t="s">
        <v>195</v>
      </c>
      <c r="D7" s="97" t="s">
        <v>157</v>
      </c>
      <c r="E7" s="97">
        <v>1</v>
      </c>
      <c r="F7" s="98">
        <v>837</v>
      </c>
      <c r="G7" s="99">
        <f t="shared" ref="G7:G16" si="0">ROUND(E7*F7,0)</f>
        <v>837</v>
      </c>
      <c r="H7" s="154"/>
      <c r="I7" s="108">
        <f t="shared" ref="I7:I16" si="1">ROUND(H7*E7,0)</f>
        <v>0</v>
      </c>
      <c r="J7"/>
    </row>
    <row r="8" spans="2:10" s="3" customFormat="1" ht="20.100000000000001" customHeight="1">
      <c r="B8" s="107" t="s">
        <v>163</v>
      </c>
      <c r="C8" s="58" t="s">
        <v>197</v>
      </c>
      <c r="D8" s="97" t="s">
        <v>157</v>
      </c>
      <c r="E8" s="97">
        <v>1</v>
      </c>
      <c r="F8" s="98">
        <v>788</v>
      </c>
      <c r="G8" s="99">
        <f t="shared" si="0"/>
        <v>788</v>
      </c>
      <c r="H8" s="154"/>
      <c r="I8" s="108">
        <f t="shared" si="1"/>
        <v>0</v>
      </c>
      <c r="J8"/>
    </row>
    <row r="9" spans="2:10" s="3" customFormat="1" ht="20.100000000000001" customHeight="1">
      <c r="B9" s="107" t="s">
        <v>164</v>
      </c>
      <c r="C9" s="58" t="s">
        <v>194</v>
      </c>
      <c r="D9" s="97" t="s">
        <v>157</v>
      </c>
      <c r="E9" s="97">
        <v>1</v>
      </c>
      <c r="F9" s="98">
        <v>12569</v>
      </c>
      <c r="G9" s="99">
        <f t="shared" si="0"/>
        <v>12569</v>
      </c>
      <c r="H9" s="154"/>
      <c r="I9" s="108">
        <f t="shared" si="1"/>
        <v>0</v>
      </c>
      <c r="J9"/>
    </row>
    <row r="10" spans="2:10" s="3" customFormat="1" ht="20.100000000000001" customHeight="1">
      <c r="B10" s="103">
        <v>605</v>
      </c>
      <c r="C10" s="104" t="s">
        <v>165</v>
      </c>
      <c r="D10" s="89"/>
      <c r="E10" s="97"/>
      <c r="F10" s="98"/>
      <c r="G10" s="99"/>
      <c r="H10" s="154"/>
      <c r="I10" s="108"/>
      <c r="J10"/>
    </row>
    <row r="11" spans="2:10" s="3" customFormat="1" ht="20.100000000000001" customHeight="1">
      <c r="B11" s="103" t="s">
        <v>166</v>
      </c>
      <c r="C11" s="104" t="s">
        <v>196</v>
      </c>
      <c r="D11" s="89"/>
      <c r="E11" s="97"/>
      <c r="F11" s="98"/>
      <c r="G11" s="99"/>
      <c r="H11" s="154"/>
      <c r="I11" s="108"/>
      <c r="J11"/>
    </row>
    <row r="12" spans="2:10" s="3" customFormat="1" ht="20.100000000000001" customHeight="1">
      <c r="B12" s="107" t="s">
        <v>144</v>
      </c>
      <c r="C12" s="97" t="s">
        <v>196</v>
      </c>
      <c r="D12" s="97" t="s">
        <v>179</v>
      </c>
      <c r="E12" s="97">
        <v>15</v>
      </c>
      <c r="F12" s="98">
        <v>47.73</v>
      </c>
      <c r="G12" s="99">
        <f t="shared" si="0"/>
        <v>716</v>
      </c>
      <c r="H12" s="154"/>
      <c r="I12" s="108">
        <f t="shared" si="1"/>
        <v>0</v>
      </c>
      <c r="J12"/>
    </row>
    <row r="13" spans="2:10" s="3" customFormat="1" ht="20.100000000000001" customHeight="1">
      <c r="B13" s="109">
        <v>609</v>
      </c>
      <c r="C13" s="97" t="s">
        <v>198</v>
      </c>
      <c r="D13" s="110" t="s">
        <v>199</v>
      </c>
      <c r="E13" s="110">
        <v>1</v>
      </c>
      <c r="F13" s="111">
        <v>54985</v>
      </c>
      <c r="G13" s="99">
        <f t="shared" si="0"/>
        <v>54985</v>
      </c>
      <c r="H13" s="155"/>
      <c r="I13" s="108">
        <f t="shared" si="1"/>
        <v>0</v>
      </c>
      <c r="J13"/>
    </row>
    <row r="14" spans="2:10" s="3" customFormat="1" ht="20.100000000000001" customHeight="1">
      <c r="B14" s="109">
        <v>610</v>
      </c>
      <c r="C14" s="97" t="s">
        <v>200</v>
      </c>
      <c r="D14" s="110" t="s">
        <v>202</v>
      </c>
      <c r="E14" s="110">
        <v>1</v>
      </c>
      <c r="F14" s="111">
        <v>18869</v>
      </c>
      <c r="G14" s="99">
        <f t="shared" si="0"/>
        <v>18869</v>
      </c>
      <c r="H14" s="155"/>
      <c r="I14" s="108">
        <f t="shared" si="1"/>
        <v>0</v>
      </c>
      <c r="J14"/>
    </row>
    <row r="15" spans="2:10" s="3" customFormat="1" ht="20.100000000000001" customHeight="1">
      <c r="B15" s="109">
        <v>611</v>
      </c>
      <c r="C15" s="97" t="s">
        <v>203</v>
      </c>
      <c r="D15" s="110" t="s">
        <v>204</v>
      </c>
      <c r="E15" s="110">
        <v>275</v>
      </c>
      <c r="F15" s="111">
        <v>132.57</v>
      </c>
      <c r="G15" s="99">
        <f t="shared" si="0"/>
        <v>36457</v>
      </c>
      <c r="H15" s="155"/>
      <c r="I15" s="108">
        <f t="shared" si="1"/>
        <v>0</v>
      </c>
      <c r="J15"/>
    </row>
    <row r="16" spans="2:10" s="3" customFormat="1" ht="20.100000000000001" customHeight="1">
      <c r="B16" s="109">
        <v>612</v>
      </c>
      <c r="C16" s="97" t="s">
        <v>205</v>
      </c>
      <c r="D16" s="110" t="s">
        <v>206</v>
      </c>
      <c r="E16" s="110">
        <v>32.24</v>
      </c>
      <c r="F16" s="111">
        <v>519.70000000000005</v>
      </c>
      <c r="G16" s="99">
        <f t="shared" si="0"/>
        <v>16755</v>
      </c>
      <c r="H16" s="155"/>
      <c r="I16" s="108">
        <f t="shared" si="1"/>
        <v>0</v>
      </c>
      <c r="J16"/>
    </row>
    <row r="17" spans="2:9" s="3" customFormat="1" ht="24.95" customHeight="1" thickBot="1">
      <c r="B17" s="123" t="s">
        <v>143</v>
      </c>
      <c r="C17" s="146"/>
      <c r="D17" s="124"/>
      <c r="E17" s="125"/>
      <c r="F17" s="39"/>
      <c r="G17" s="53">
        <f>ROUND(SUM(G6:G16),0)</f>
        <v>141976</v>
      </c>
      <c r="H17" s="156"/>
      <c r="I17" s="54">
        <f>ROUND(SUM(I6:I16),0)</f>
        <v>0</v>
      </c>
    </row>
  </sheetData>
  <sheetProtection algorithmName="SHA-512" hashValue="rxwfVIXKVGfGB5Vuid8/opL+Kg2t6n3co6cC/bv7fjNgpZ/FEr36mrpmrb/QP4UIR48DleEY8ayBjzUfjX3nmg==" saltValue="hGX+JXfVNF3IaASt/UBFyw==" spinCount="100000" sheet="1" objects="1" scenarios="1"/>
  <autoFilter ref="D1:D17"/>
  <mergeCells count="10">
    <mergeCell ref="B17:E17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82"/>
  <sheetViews>
    <sheetView topLeftCell="A61" zoomScale="145" zoomScaleNormal="145" workbookViewId="0">
      <selection activeCell="I64" sqref="I64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2" s="1" customFormat="1" ht="24.95" customHeight="1">
      <c r="B1" s="126" t="s">
        <v>105</v>
      </c>
      <c r="C1" s="126"/>
      <c r="D1" s="126"/>
      <c r="E1" s="126"/>
      <c r="F1" s="126"/>
      <c r="G1" s="127"/>
      <c r="H1" s="126"/>
      <c r="I1" s="126"/>
    </row>
    <row r="2" spans="2:12" s="2" customFormat="1" ht="20.100000000000001" customHeight="1" thickBot="1">
      <c r="B2" s="128" t="str">
        <f>汇总!B3</f>
        <v>项目名称：三明南出入口服务区三通一平及车库工程</v>
      </c>
      <c r="C2" s="128"/>
      <c r="D2" s="128"/>
      <c r="E2" s="128"/>
      <c r="F2" s="128"/>
      <c r="G2" s="128"/>
      <c r="H2" s="128"/>
      <c r="I2" s="128"/>
    </row>
    <row r="3" spans="2:12" s="2" customFormat="1" ht="24.95" customHeight="1">
      <c r="B3" s="147" t="s">
        <v>125</v>
      </c>
      <c r="C3" s="148"/>
      <c r="D3" s="148"/>
      <c r="E3" s="148"/>
      <c r="F3" s="148"/>
      <c r="G3" s="148"/>
      <c r="H3" s="148"/>
      <c r="I3" s="149"/>
    </row>
    <row r="4" spans="2:12" s="3" customFormat="1" ht="20.100000000000001" customHeight="1">
      <c r="B4" s="129" t="s">
        <v>4</v>
      </c>
      <c r="C4" s="130" t="s">
        <v>240</v>
      </c>
      <c r="D4" s="130" t="s">
        <v>6</v>
      </c>
      <c r="E4" s="130" t="s">
        <v>7</v>
      </c>
      <c r="F4" s="131" t="s">
        <v>109</v>
      </c>
      <c r="G4" s="132"/>
      <c r="H4" s="130" t="s">
        <v>8</v>
      </c>
      <c r="I4" s="133"/>
    </row>
    <row r="5" spans="2:12" s="3" customFormat="1" ht="20.100000000000001" customHeight="1">
      <c r="B5" s="129"/>
      <c r="C5" s="130"/>
      <c r="D5" s="130"/>
      <c r="E5" s="130"/>
      <c r="F5" s="64" t="s">
        <v>9</v>
      </c>
      <c r="G5" s="65" t="s">
        <v>10</v>
      </c>
      <c r="H5" s="20" t="s">
        <v>9</v>
      </c>
      <c r="I5" s="17" t="s">
        <v>10</v>
      </c>
      <c r="J5"/>
    </row>
    <row r="6" spans="2:12" s="3" customFormat="1" ht="20.100000000000001" customHeight="1">
      <c r="B6" s="69">
        <v>707</v>
      </c>
      <c r="C6" s="22" t="s">
        <v>207</v>
      </c>
      <c r="D6" s="22"/>
      <c r="E6" s="22"/>
      <c r="F6" s="70"/>
      <c r="G6" s="71"/>
      <c r="H6" s="152"/>
      <c r="I6" s="72"/>
      <c r="J6"/>
    </row>
    <row r="7" spans="2:12" s="3" customFormat="1" ht="20.100000000000001" customHeight="1">
      <c r="B7" s="69">
        <v>-1</v>
      </c>
      <c r="C7" s="22" t="s">
        <v>208</v>
      </c>
      <c r="D7" s="22" t="s">
        <v>238</v>
      </c>
      <c r="E7" s="22">
        <v>91.26</v>
      </c>
      <c r="F7" s="70">
        <v>7.14</v>
      </c>
      <c r="G7" s="71">
        <f>ROUND(E7*F7,0)</f>
        <v>652</v>
      </c>
      <c r="H7" s="152"/>
      <c r="I7" s="72">
        <f>ROUND(H7*E7,0)</f>
        <v>0</v>
      </c>
      <c r="J7"/>
    </row>
    <row r="8" spans="2:12" s="3" customFormat="1" ht="20.100000000000001" customHeight="1">
      <c r="B8" s="69">
        <v>-2</v>
      </c>
      <c r="C8" s="22" t="s">
        <v>209</v>
      </c>
      <c r="D8" s="22" t="s">
        <v>238</v>
      </c>
      <c r="E8" s="22">
        <v>20.837</v>
      </c>
      <c r="F8" s="70">
        <v>6.93</v>
      </c>
      <c r="G8" s="71">
        <f t="shared" ref="G8:G71" si="0">ROUND(E8*F8,0)</f>
        <v>144</v>
      </c>
      <c r="H8" s="152"/>
      <c r="I8" s="72">
        <f t="shared" ref="I8:I71" si="1">ROUND(H8*E8,0)</f>
        <v>0</v>
      </c>
      <c r="J8"/>
      <c r="L8" s="151"/>
    </row>
    <row r="9" spans="2:12" s="3" customFormat="1" ht="20.100000000000001" customHeight="1">
      <c r="B9" s="69">
        <v>-3</v>
      </c>
      <c r="C9" s="22" t="s">
        <v>210</v>
      </c>
      <c r="D9" s="22" t="s">
        <v>238</v>
      </c>
      <c r="E9" s="22">
        <v>79.093000000000004</v>
      </c>
      <c r="F9" s="70">
        <v>9.2799999999999994</v>
      </c>
      <c r="G9" s="71">
        <f t="shared" si="0"/>
        <v>734</v>
      </c>
      <c r="H9" s="152"/>
      <c r="I9" s="72">
        <f t="shared" si="1"/>
        <v>0</v>
      </c>
      <c r="J9"/>
    </row>
    <row r="10" spans="2:12" s="3" customFormat="1" ht="20.100000000000001" customHeight="1">
      <c r="B10" s="69">
        <v>-4</v>
      </c>
      <c r="C10" s="22" t="s">
        <v>211</v>
      </c>
      <c r="D10" s="22" t="s">
        <v>238</v>
      </c>
      <c r="E10" s="22">
        <v>21.186</v>
      </c>
      <c r="F10" s="70">
        <v>17.07</v>
      </c>
      <c r="G10" s="71">
        <f t="shared" si="0"/>
        <v>362</v>
      </c>
      <c r="H10" s="152"/>
      <c r="I10" s="72">
        <f t="shared" si="1"/>
        <v>0</v>
      </c>
      <c r="J10"/>
    </row>
    <row r="11" spans="2:12" s="3" customFormat="1" ht="20.100000000000001" customHeight="1">
      <c r="B11" s="69">
        <v>-5</v>
      </c>
      <c r="C11" s="22" t="s">
        <v>212</v>
      </c>
      <c r="D11" s="22" t="s">
        <v>238</v>
      </c>
      <c r="E11" s="22">
        <v>115.407</v>
      </c>
      <c r="F11" s="70">
        <v>208.3</v>
      </c>
      <c r="G11" s="71">
        <f t="shared" si="0"/>
        <v>24039</v>
      </c>
      <c r="H11" s="152"/>
      <c r="I11" s="72">
        <f t="shared" si="1"/>
        <v>0</v>
      </c>
      <c r="J11"/>
    </row>
    <row r="12" spans="2:12" s="3" customFormat="1" ht="20.100000000000001" customHeight="1">
      <c r="B12" s="69">
        <v>-6</v>
      </c>
      <c r="C12" s="22" t="s">
        <v>212</v>
      </c>
      <c r="D12" s="22" t="s">
        <v>238</v>
      </c>
      <c r="E12" s="22">
        <v>19.234000000000002</v>
      </c>
      <c r="F12" s="70">
        <v>45.79</v>
      </c>
      <c r="G12" s="71">
        <f t="shared" si="0"/>
        <v>881</v>
      </c>
      <c r="H12" s="152"/>
      <c r="I12" s="72">
        <f t="shared" si="1"/>
        <v>0</v>
      </c>
      <c r="J12"/>
    </row>
    <row r="13" spans="2:12" s="3" customFormat="1" ht="20.100000000000001" customHeight="1">
      <c r="B13" s="69">
        <v>-7</v>
      </c>
      <c r="C13" s="22" t="s">
        <v>213</v>
      </c>
      <c r="D13" s="22" t="s">
        <v>238</v>
      </c>
      <c r="E13" s="22">
        <v>9.6170000000000009</v>
      </c>
      <c r="F13" s="70">
        <v>95.97</v>
      </c>
      <c r="G13" s="71">
        <f t="shared" si="0"/>
        <v>923</v>
      </c>
      <c r="H13" s="152"/>
      <c r="I13" s="72">
        <f t="shared" si="1"/>
        <v>0</v>
      </c>
      <c r="J13"/>
    </row>
    <row r="14" spans="2:12" s="3" customFormat="1" ht="20.100000000000001" customHeight="1">
      <c r="B14" s="69">
        <v>-8</v>
      </c>
      <c r="C14" s="22" t="s">
        <v>145</v>
      </c>
      <c r="D14" s="22" t="s">
        <v>238</v>
      </c>
      <c r="E14" s="22">
        <v>14.063000000000001</v>
      </c>
      <c r="F14" s="70">
        <v>161.59</v>
      </c>
      <c r="G14" s="71">
        <f t="shared" si="0"/>
        <v>2272</v>
      </c>
      <c r="H14" s="152"/>
      <c r="I14" s="72">
        <f t="shared" si="1"/>
        <v>0</v>
      </c>
      <c r="J14"/>
    </row>
    <row r="15" spans="2:12" s="3" customFormat="1" ht="20.100000000000001" customHeight="1">
      <c r="B15" s="69">
        <v>-9</v>
      </c>
      <c r="C15" s="22" t="s">
        <v>211</v>
      </c>
      <c r="D15" s="22" t="s">
        <v>238</v>
      </c>
      <c r="E15" s="22">
        <v>9.6170000000000009</v>
      </c>
      <c r="F15" s="70">
        <v>23.24</v>
      </c>
      <c r="G15" s="71">
        <f t="shared" si="0"/>
        <v>223</v>
      </c>
      <c r="H15" s="152"/>
      <c r="I15" s="72">
        <f t="shared" si="1"/>
        <v>0</v>
      </c>
      <c r="J15"/>
    </row>
    <row r="16" spans="2:12" s="3" customFormat="1" ht="20.100000000000001" customHeight="1">
      <c r="B16" s="69">
        <v>-10</v>
      </c>
      <c r="C16" s="22" t="s">
        <v>214</v>
      </c>
      <c r="D16" s="22" t="s">
        <v>238</v>
      </c>
      <c r="E16" s="22">
        <v>37.723999999999997</v>
      </c>
      <c r="F16" s="70">
        <v>537.62</v>
      </c>
      <c r="G16" s="71">
        <f t="shared" si="0"/>
        <v>20281</v>
      </c>
      <c r="H16" s="152"/>
      <c r="I16" s="72">
        <f t="shared" si="1"/>
        <v>0</v>
      </c>
      <c r="J16"/>
    </row>
    <row r="17" spans="2:10" s="3" customFormat="1" ht="20.100000000000001" customHeight="1">
      <c r="B17" s="69">
        <v>-11</v>
      </c>
      <c r="C17" s="22" t="s">
        <v>215</v>
      </c>
      <c r="D17" s="22" t="s">
        <v>238</v>
      </c>
      <c r="E17" s="22">
        <v>21.492999999999999</v>
      </c>
      <c r="F17" s="70">
        <v>16.350000000000001</v>
      </c>
      <c r="G17" s="71">
        <f t="shared" si="0"/>
        <v>351</v>
      </c>
      <c r="H17" s="152"/>
      <c r="I17" s="72">
        <f t="shared" si="1"/>
        <v>0</v>
      </c>
      <c r="J17"/>
    </row>
    <row r="18" spans="2:10" s="3" customFormat="1" ht="20.100000000000001" customHeight="1">
      <c r="B18" s="69">
        <v>-12</v>
      </c>
      <c r="C18" s="22" t="s">
        <v>145</v>
      </c>
      <c r="D18" s="22" t="s">
        <v>238</v>
      </c>
      <c r="E18" s="22">
        <v>5.6879999999999997</v>
      </c>
      <c r="F18" s="70">
        <v>439.55</v>
      </c>
      <c r="G18" s="71">
        <f t="shared" si="0"/>
        <v>2500</v>
      </c>
      <c r="H18" s="152"/>
      <c r="I18" s="72">
        <f t="shared" si="1"/>
        <v>0</v>
      </c>
      <c r="J18"/>
    </row>
    <row r="19" spans="2:10" s="3" customFormat="1" ht="20.100000000000001" customHeight="1">
      <c r="B19" s="69">
        <v>-13</v>
      </c>
      <c r="C19" s="22" t="s">
        <v>216</v>
      </c>
      <c r="D19" s="22" t="s">
        <v>238</v>
      </c>
      <c r="E19" s="22">
        <v>4.7450000000000001</v>
      </c>
      <c r="F19" s="70">
        <v>460.36</v>
      </c>
      <c r="G19" s="71">
        <f t="shared" si="0"/>
        <v>2184</v>
      </c>
      <c r="H19" s="152"/>
      <c r="I19" s="72">
        <f t="shared" si="1"/>
        <v>0</v>
      </c>
      <c r="J19"/>
    </row>
    <row r="20" spans="2:10" s="3" customFormat="1" ht="20.100000000000001" customHeight="1">
      <c r="B20" s="69">
        <v>-14</v>
      </c>
      <c r="C20" s="22" t="s">
        <v>217</v>
      </c>
      <c r="D20" s="22" t="s">
        <v>238</v>
      </c>
      <c r="E20" s="22">
        <v>17.495999999999999</v>
      </c>
      <c r="F20" s="70">
        <v>454.89</v>
      </c>
      <c r="G20" s="71">
        <f t="shared" si="0"/>
        <v>7959</v>
      </c>
      <c r="H20" s="152"/>
      <c r="I20" s="72">
        <f t="shared" si="1"/>
        <v>0</v>
      </c>
      <c r="J20"/>
    </row>
    <row r="21" spans="2:10" s="3" customFormat="1" ht="20.100000000000001" customHeight="1">
      <c r="B21" s="69">
        <v>-15</v>
      </c>
      <c r="C21" s="22" t="s">
        <v>218</v>
      </c>
      <c r="D21" s="22" t="s">
        <v>238</v>
      </c>
      <c r="E21" s="22">
        <v>4.32</v>
      </c>
      <c r="F21" s="70">
        <v>474</v>
      </c>
      <c r="G21" s="71">
        <f t="shared" si="0"/>
        <v>2048</v>
      </c>
      <c r="H21" s="152"/>
      <c r="I21" s="72">
        <f t="shared" si="1"/>
        <v>0</v>
      </c>
      <c r="J21"/>
    </row>
    <row r="22" spans="2:10" s="3" customFormat="1" ht="20.100000000000001" customHeight="1">
      <c r="B22" s="69">
        <v>-16</v>
      </c>
      <c r="C22" s="22" t="s">
        <v>219</v>
      </c>
      <c r="D22" s="22" t="s">
        <v>238</v>
      </c>
      <c r="E22" s="22">
        <v>5.6970000000000001</v>
      </c>
      <c r="F22" s="70">
        <v>640.29999999999995</v>
      </c>
      <c r="G22" s="71">
        <f t="shared" si="0"/>
        <v>3648</v>
      </c>
      <c r="H22" s="152"/>
      <c r="I22" s="72">
        <f t="shared" si="1"/>
        <v>0</v>
      </c>
      <c r="J22"/>
    </row>
    <row r="23" spans="2:10" s="3" customFormat="1" ht="20.100000000000001" customHeight="1">
      <c r="B23" s="69">
        <v>-17</v>
      </c>
      <c r="C23" s="22" t="s">
        <v>220</v>
      </c>
      <c r="D23" s="22" t="s">
        <v>238</v>
      </c>
      <c r="E23" s="22">
        <v>0.86799999999999999</v>
      </c>
      <c r="F23" s="70">
        <v>642.66999999999996</v>
      </c>
      <c r="G23" s="71">
        <f t="shared" si="0"/>
        <v>558</v>
      </c>
      <c r="H23" s="152"/>
      <c r="I23" s="72">
        <f t="shared" si="1"/>
        <v>0</v>
      </c>
      <c r="J23"/>
    </row>
    <row r="24" spans="2:10" s="3" customFormat="1" ht="20.100000000000001" customHeight="1">
      <c r="B24" s="69">
        <v>-18</v>
      </c>
      <c r="C24" s="22" t="s">
        <v>221</v>
      </c>
      <c r="D24" s="22" t="s">
        <v>238</v>
      </c>
      <c r="E24" s="22">
        <v>0.26</v>
      </c>
      <c r="F24" s="70">
        <v>602.84</v>
      </c>
      <c r="G24" s="71">
        <f t="shared" si="0"/>
        <v>157</v>
      </c>
      <c r="H24" s="152"/>
      <c r="I24" s="72">
        <f t="shared" si="1"/>
        <v>0</v>
      </c>
      <c r="J24"/>
    </row>
    <row r="25" spans="2:10" s="3" customFormat="1" ht="20.100000000000001" customHeight="1">
      <c r="B25" s="69">
        <v>-19</v>
      </c>
      <c r="C25" s="22" t="s">
        <v>222</v>
      </c>
      <c r="D25" s="22" t="s">
        <v>160</v>
      </c>
      <c r="E25" s="22">
        <v>0.03</v>
      </c>
      <c r="F25" s="70">
        <v>6030.17</v>
      </c>
      <c r="G25" s="71">
        <f t="shared" si="0"/>
        <v>181</v>
      </c>
      <c r="H25" s="152"/>
      <c r="I25" s="72">
        <f t="shared" si="1"/>
        <v>0</v>
      </c>
      <c r="J25"/>
    </row>
    <row r="26" spans="2:10" s="3" customFormat="1" ht="20.100000000000001" customHeight="1">
      <c r="B26" s="69">
        <v>-20</v>
      </c>
      <c r="C26" s="22" t="s">
        <v>222</v>
      </c>
      <c r="D26" s="22" t="s">
        <v>160</v>
      </c>
      <c r="E26" s="22">
        <v>1.9E-2</v>
      </c>
      <c r="F26" s="70">
        <v>5809.12</v>
      </c>
      <c r="G26" s="71">
        <f t="shared" si="0"/>
        <v>110</v>
      </c>
      <c r="H26" s="152"/>
      <c r="I26" s="72">
        <f t="shared" si="1"/>
        <v>0</v>
      </c>
      <c r="J26"/>
    </row>
    <row r="27" spans="2:10" s="3" customFormat="1" ht="20.100000000000001" customHeight="1">
      <c r="B27" s="69">
        <v>-21</v>
      </c>
      <c r="C27" s="22" t="s">
        <v>222</v>
      </c>
      <c r="D27" s="22" t="s">
        <v>160</v>
      </c>
      <c r="E27" s="22">
        <v>0.20300000000000001</v>
      </c>
      <c r="F27" s="70">
        <v>5894.21</v>
      </c>
      <c r="G27" s="71">
        <f t="shared" si="0"/>
        <v>1197</v>
      </c>
      <c r="H27" s="152"/>
      <c r="I27" s="72">
        <f t="shared" si="1"/>
        <v>0</v>
      </c>
      <c r="J27"/>
    </row>
    <row r="28" spans="2:10" s="3" customFormat="1" ht="20.100000000000001" customHeight="1">
      <c r="B28" s="69">
        <v>-22</v>
      </c>
      <c r="C28" s="22" t="s">
        <v>222</v>
      </c>
      <c r="D28" s="22" t="s">
        <v>160</v>
      </c>
      <c r="E28" s="22">
        <v>0.81699999999999995</v>
      </c>
      <c r="F28" s="70">
        <v>5570.15</v>
      </c>
      <c r="G28" s="71">
        <f t="shared" si="0"/>
        <v>4551</v>
      </c>
      <c r="H28" s="152"/>
      <c r="I28" s="72">
        <f t="shared" si="1"/>
        <v>0</v>
      </c>
      <c r="J28"/>
    </row>
    <row r="29" spans="2:10" s="3" customFormat="1" ht="20.100000000000001" customHeight="1">
      <c r="B29" s="69">
        <v>-23</v>
      </c>
      <c r="C29" s="22" t="s">
        <v>222</v>
      </c>
      <c r="D29" s="22" t="s">
        <v>160</v>
      </c>
      <c r="E29" s="22">
        <v>7.1999999999999995E-2</v>
      </c>
      <c r="F29" s="70">
        <v>5303.56</v>
      </c>
      <c r="G29" s="71">
        <f t="shared" si="0"/>
        <v>382</v>
      </c>
      <c r="H29" s="152"/>
      <c r="I29" s="72">
        <f t="shared" si="1"/>
        <v>0</v>
      </c>
      <c r="J29"/>
    </row>
    <row r="30" spans="2:10" s="3" customFormat="1" ht="20.100000000000001" customHeight="1">
      <c r="B30" s="69">
        <v>-24</v>
      </c>
      <c r="C30" s="22" t="s">
        <v>222</v>
      </c>
      <c r="D30" s="22" t="s">
        <v>160</v>
      </c>
      <c r="E30" s="22">
        <v>0.44900000000000001</v>
      </c>
      <c r="F30" s="70">
        <v>5234.54</v>
      </c>
      <c r="G30" s="71">
        <f t="shared" si="0"/>
        <v>2350</v>
      </c>
      <c r="H30" s="152"/>
      <c r="I30" s="72">
        <f t="shared" si="1"/>
        <v>0</v>
      </c>
      <c r="J30"/>
    </row>
    <row r="31" spans="2:10" s="3" customFormat="1" ht="20.100000000000001" customHeight="1">
      <c r="B31" s="69">
        <v>-25</v>
      </c>
      <c r="C31" s="22" t="s">
        <v>222</v>
      </c>
      <c r="D31" s="22" t="s">
        <v>160</v>
      </c>
      <c r="E31" s="22">
        <v>1.2509999999999999</v>
      </c>
      <c r="F31" s="70">
        <v>4869.9799999999996</v>
      </c>
      <c r="G31" s="71">
        <f t="shared" si="0"/>
        <v>6092</v>
      </c>
      <c r="H31" s="152"/>
      <c r="I31" s="72">
        <f t="shared" si="1"/>
        <v>0</v>
      </c>
      <c r="J31"/>
    </row>
    <row r="32" spans="2:10" s="3" customFormat="1" ht="20.100000000000001" customHeight="1">
      <c r="B32" s="69">
        <v>-26</v>
      </c>
      <c r="C32" s="22" t="s">
        <v>223</v>
      </c>
      <c r="D32" s="22" t="s">
        <v>239</v>
      </c>
      <c r="E32" s="22">
        <v>25.2</v>
      </c>
      <c r="F32" s="70">
        <v>52.53</v>
      </c>
      <c r="G32" s="71">
        <f t="shared" si="0"/>
        <v>1324</v>
      </c>
      <c r="H32" s="152"/>
      <c r="I32" s="72">
        <f t="shared" si="1"/>
        <v>0</v>
      </c>
      <c r="J32"/>
    </row>
    <row r="33" spans="2:10" s="3" customFormat="1" ht="20.100000000000001" customHeight="1">
      <c r="B33" s="69">
        <v>-27</v>
      </c>
      <c r="C33" s="22" t="s">
        <v>224</v>
      </c>
      <c r="D33" s="22" t="s">
        <v>239</v>
      </c>
      <c r="E33" s="22">
        <v>222.70699999999999</v>
      </c>
      <c r="F33" s="70">
        <v>34.35</v>
      </c>
      <c r="G33" s="71">
        <f t="shared" si="0"/>
        <v>7650</v>
      </c>
      <c r="H33" s="152"/>
      <c r="I33" s="72">
        <f t="shared" si="1"/>
        <v>0</v>
      </c>
      <c r="J33"/>
    </row>
    <row r="34" spans="2:10" s="3" customFormat="1" ht="20.100000000000001" customHeight="1">
      <c r="B34" s="69">
        <v>-28</v>
      </c>
      <c r="C34" s="22" t="s">
        <v>225</v>
      </c>
      <c r="D34" s="22" t="s">
        <v>239</v>
      </c>
      <c r="E34" s="22">
        <v>222.70699999999999</v>
      </c>
      <c r="F34" s="70">
        <v>14.5</v>
      </c>
      <c r="G34" s="71">
        <f t="shared" si="0"/>
        <v>3229</v>
      </c>
      <c r="H34" s="152"/>
      <c r="I34" s="72">
        <f t="shared" si="1"/>
        <v>0</v>
      </c>
      <c r="J34"/>
    </row>
    <row r="35" spans="2:10" s="3" customFormat="1" ht="20.100000000000001" customHeight="1">
      <c r="B35" s="69">
        <v>-29</v>
      </c>
      <c r="C35" s="22" t="s">
        <v>224</v>
      </c>
      <c r="D35" s="22" t="s">
        <v>239</v>
      </c>
      <c r="E35" s="22">
        <v>237.31899999999999</v>
      </c>
      <c r="F35" s="70">
        <v>53.23</v>
      </c>
      <c r="G35" s="71">
        <f t="shared" si="0"/>
        <v>12632</v>
      </c>
      <c r="H35" s="152"/>
      <c r="I35" s="72">
        <f t="shared" si="1"/>
        <v>0</v>
      </c>
      <c r="J35"/>
    </row>
    <row r="36" spans="2:10" s="3" customFormat="1" ht="20.100000000000001" customHeight="1">
      <c r="B36" s="69">
        <v>-30</v>
      </c>
      <c r="C36" s="22" t="s">
        <v>226</v>
      </c>
      <c r="D36" s="22" t="s">
        <v>239</v>
      </c>
      <c r="E36" s="22">
        <v>16.2</v>
      </c>
      <c r="F36" s="70">
        <v>346.04</v>
      </c>
      <c r="G36" s="71">
        <f t="shared" si="0"/>
        <v>5606</v>
      </c>
      <c r="H36" s="152"/>
      <c r="I36" s="72">
        <f t="shared" si="1"/>
        <v>0</v>
      </c>
      <c r="J36"/>
    </row>
    <row r="37" spans="2:10" s="3" customFormat="1" ht="20.100000000000001" customHeight="1">
      <c r="B37" s="69">
        <v>-31</v>
      </c>
      <c r="C37" s="22" t="s">
        <v>225</v>
      </c>
      <c r="D37" s="22" t="s">
        <v>239</v>
      </c>
      <c r="E37" s="22">
        <v>237.31899999999999</v>
      </c>
      <c r="F37" s="70">
        <v>45.53</v>
      </c>
      <c r="G37" s="71">
        <f t="shared" si="0"/>
        <v>10805</v>
      </c>
      <c r="H37" s="152"/>
      <c r="I37" s="72">
        <f t="shared" si="1"/>
        <v>0</v>
      </c>
      <c r="J37"/>
    </row>
    <row r="38" spans="2:10" s="3" customFormat="1" ht="20.100000000000001" customHeight="1">
      <c r="B38" s="69">
        <v>-32</v>
      </c>
      <c r="C38" s="22" t="s">
        <v>227</v>
      </c>
      <c r="D38" s="22" t="s">
        <v>160</v>
      </c>
      <c r="E38" s="22">
        <v>4.0970000000000004</v>
      </c>
      <c r="F38" s="70">
        <v>9421.8799999999992</v>
      </c>
      <c r="G38" s="71">
        <f t="shared" si="0"/>
        <v>38601</v>
      </c>
      <c r="H38" s="152"/>
      <c r="I38" s="72">
        <f t="shared" si="1"/>
        <v>0</v>
      </c>
      <c r="J38"/>
    </row>
    <row r="39" spans="2:10" s="3" customFormat="1" ht="20.100000000000001" customHeight="1">
      <c r="B39" s="69">
        <v>-33</v>
      </c>
      <c r="C39" s="22" t="s">
        <v>228</v>
      </c>
      <c r="D39" s="22" t="s">
        <v>160</v>
      </c>
      <c r="E39" s="22">
        <v>5.0780000000000003</v>
      </c>
      <c r="F39" s="70">
        <v>8250.75</v>
      </c>
      <c r="G39" s="71">
        <f t="shared" si="0"/>
        <v>41897</v>
      </c>
      <c r="H39" s="152"/>
      <c r="I39" s="72">
        <f t="shared" si="1"/>
        <v>0</v>
      </c>
      <c r="J39"/>
    </row>
    <row r="40" spans="2:10" s="3" customFormat="1" ht="20.100000000000001" customHeight="1">
      <c r="B40" s="69">
        <v>-34</v>
      </c>
      <c r="C40" s="22" t="s">
        <v>229</v>
      </c>
      <c r="D40" s="22" t="s">
        <v>160</v>
      </c>
      <c r="E40" s="22">
        <v>0.21</v>
      </c>
      <c r="F40" s="70">
        <v>10374.01</v>
      </c>
      <c r="G40" s="71">
        <f t="shared" si="0"/>
        <v>2179</v>
      </c>
      <c r="H40" s="152"/>
      <c r="I40" s="72">
        <f t="shared" si="1"/>
        <v>0</v>
      </c>
      <c r="J40"/>
    </row>
    <row r="41" spans="2:10" s="3" customFormat="1" ht="20.100000000000001" customHeight="1">
      <c r="B41" s="69">
        <v>-35</v>
      </c>
      <c r="C41" s="22" t="s">
        <v>230</v>
      </c>
      <c r="D41" s="22" t="s">
        <v>160</v>
      </c>
      <c r="E41" s="22">
        <v>0.70899999999999996</v>
      </c>
      <c r="F41" s="70">
        <v>8981.3700000000008</v>
      </c>
      <c r="G41" s="71">
        <f t="shared" si="0"/>
        <v>6368</v>
      </c>
      <c r="H41" s="152"/>
      <c r="I41" s="72">
        <f t="shared" si="1"/>
        <v>0</v>
      </c>
      <c r="J41"/>
    </row>
    <row r="42" spans="2:10" s="3" customFormat="1" ht="20.100000000000001" customHeight="1">
      <c r="B42" s="69">
        <v>-36</v>
      </c>
      <c r="C42" s="22" t="s">
        <v>230</v>
      </c>
      <c r="D42" s="22" t="s">
        <v>160</v>
      </c>
      <c r="E42" s="22">
        <v>1.4999999999999999E-2</v>
      </c>
      <c r="F42" s="70">
        <v>7724.71</v>
      </c>
      <c r="G42" s="71">
        <f t="shared" si="0"/>
        <v>116</v>
      </c>
      <c r="H42" s="152"/>
      <c r="I42" s="72">
        <f t="shared" si="1"/>
        <v>0</v>
      </c>
      <c r="J42"/>
    </row>
    <row r="43" spans="2:10" s="3" customFormat="1" ht="20.100000000000001" customHeight="1">
      <c r="B43" s="69">
        <v>-37</v>
      </c>
      <c r="C43" s="22" t="s">
        <v>231</v>
      </c>
      <c r="D43" s="22" t="s">
        <v>160</v>
      </c>
      <c r="E43" s="22">
        <v>1.472</v>
      </c>
      <c r="F43" s="70">
        <v>9502.3799999999992</v>
      </c>
      <c r="G43" s="71">
        <f t="shared" si="0"/>
        <v>13988</v>
      </c>
      <c r="H43" s="152"/>
      <c r="I43" s="72">
        <f t="shared" si="1"/>
        <v>0</v>
      </c>
      <c r="J43"/>
    </row>
    <row r="44" spans="2:10" s="3" customFormat="1" ht="20.100000000000001" customHeight="1">
      <c r="B44" s="69">
        <v>-38</v>
      </c>
      <c r="C44" s="22" t="s">
        <v>232</v>
      </c>
      <c r="D44" s="22" t="s">
        <v>160</v>
      </c>
      <c r="E44" s="22">
        <v>0.14399999999999999</v>
      </c>
      <c r="F44" s="70">
        <v>7232.29</v>
      </c>
      <c r="G44" s="71">
        <f t="shared" si="0"/>
        <v>1041</v>
      </c>
      <c r="H44" s="152"/>
      <c r="I44" s="72">
        <f t="shared" si="1"/>
        <v>0</v>
      </c>
      <c r="J44"/>
    </row>
    <row r="45" spans="2:10" s="3" customFormat="1" ht="20.100000000000001" customHeight="1">
      <c r="B45" s="69">
        <v>-39</v>
      </c>
      <c r="C45" s="22" t="s">
        <v>233</v>
      </c>
      <c r="D45" s="22" t="s">
        <v>239</v>
      </c>
      <c r="E45" s="22">
        <v>266.19600000000003</v>
      </c>
      <c r="F45" s="70">
        <v>71.37</v>
      </c>
      <c r="G45" s="71">
        <f t="shared" si="0"/>
        <v>18998</v>
      </c>
      <c r="H45" s="152"/>
      <c r="I45" s="72">
        <f t="shared" si="1"/>
        <v>0</v>
      </c>
      <c r="J45"/>
    </row>
    <row r="46" spans="2:10" s="3" customFormat="1" ht="20.100000000000001" customHeight="1">
      <c r="B46" s="69">
        <v>-40</v>
      </c>
      <c r="C46" s="22" t="s">
        <v>234</v>
      </c>
      <c r="D46" s="22" t="s">
        <v>155</v>
      </c>
      <c r="E46" s="22">
        <v>42</v>
      </c>
      <c r="F46" s="70">
        <v>151.30000000000001</v>
      </c>
      <c r="G46" s="71">
        <f t="shared" si="0"/>
        <v>6355</v>
      </c>
      <c r="H46" s="152"/>
      <c r="I46" s="72">
        <f t="shared" si="1"/>
        <v>0</v>
      </c>
      <c r="J46"/>
    </row>
    <row r="47" spans="2:10" s="3" customFormat="1" ht="20.100000000000001" customHeight="1">
      <c r="B47" s="69">
        <v>-41</v>
      </c>
      <c r="C47" s="22" t="s">
        <v>235</v>
      </c>
      <c r="D47" s="22" t="s">
        <v>239</v>
      </c>
      <c r="E47" s="22">
        <v>53.993000000000002</v>
      </c>
      <c r="F47" s="70">
        <v>70.72</v>
      </c>
      <c r="G47" s="71">
        <f t="shared" si="0"/>
        <v>3818</v>
      </c>
      <c r="H47" s="152"/>
      <c r="I47" s="72">
        <f t="shared" si="1"/>
        <v>0</v>
      </c>
      <c r="J47"/>
    </row>
    <row r="48" spans="2:10" s="3" customFormat="1" ht="20.100000000000001" customHeight="1">
      <c r="B48" s="69">
        <v>-42</v>
      </c>
      <c r="C48" s="22" t="s">
        <v>235</v>
      </c>
      <c r="D48" s="22" t="s">
        <v>239</v>
      </c>
      <c r="E48" s="22">
        <v>150.291</v>
      </c>
      <c r="F48" s="70">
        <v>70.72</v>
      </c>
      <c r="G48" s="71">
        <f t="shared" si="0"/>
        <v>10629</v>
      </c>
      <c r="H48" s="152"/>
      <c r="I48" s="72">
        <f t="shared" si="1"/>
        <v>0</v>
      </c>
      <c r="J48"/>
    </row>
    <row r="49" spans="2:10" s="3" customFormat="1" ht="20.100000000000001" customHeight="1">
      <c r="B49" s="69">
        <v>-43</v>
      </c>
      <c r="C49" s="22" t="s">
        <v>236</v>
      </c>
      <c r="D49" s="22" t="s">
        <v>239</v>
      </c>
      <c r="E49" s="22">
        <v>212.64</v>
      </c>
      <c r="F49" s="70">
        <v>31.08</v>
      </c>
      <c r="G49" s="71">
        <f t="shared" si="0"/>
        <v>6609</v>
      </c>
      <c r="H49" s="152"/>
      <c r="I49" s="72">
        <f t="shared" si="1"/>
        <v>0</v>
      </c>
      <c r="J49"/>
    </row>
    <row r="50" spans="2:10" s="3" customFormat="1" ht="20.100000000000001" customHeight="1">
      <c r="B50" s="69">
        <v>-44</v>
      </c>
      <c r="C50" s="22" t="s">
        <v>237</v>
      </c>
      <c r="D50" s="22" t="s">
        <v>155</v>
      </c>
      <c r="E50" s="22">
        <v>27.9</v>
      </c>
      <c r="F50" s="70">
        <v>25.21</v>
      </c>
      <c r="G50" s="71">
        <f t="shared" si="0"/>
        <v>703</v>
      </c>
      <c r="H50" s="152"/>
      <c r="I50" s="72">
        <f t="shared" si="1"/>
        <v>0</v>
      </c>
      <c r="J50"/>
    </row>
    <row r="51" spans="2:10" s="3" customFormat="1" ht="20.100000000000001" customHeight="1">
      <c r="B51" s="69">
        <v>-45</v>
      </c>
      <c r="C51" s="22" t="s">
        <v>285</v>
      </c>
      <c r="D51" s="22" t="s">
        <v>239</v>
      </c>
      <c r="E51" s="22">
        <v>312.25200000000001</v>
      </c>
      <c r="F51" s="70">
        <v>10.24</v>
      </c>
      <c r="G51" s="71">
        <f t="shared" si="0"/>
        <v>3197</v>
      </c>
      <c r="H51" s="152"/>
      <c r="I51" s="72">
        <f t="shared" si="1"/>
        <v>0</v>
      </c>
      <c r="J51"/>
    </row>
    <row r="52" spans="2:10" s="3" customFormat="1" ht="20.100000000000001" customHeight="1">
      <c r="B52" s="69">
        <v>-46</v>
      </c>
      <c r="C52" s="22" t="s">
        <v>286</v>
      </c>
      <c r="D52" s="22" t="s">
        <v>239</v>
      </c>
      <c r="E52" s="22">
        <v>320.83800000000002</v>
      </c>
      <c r="F52" s="70">
        <v>48.76</v>
      </c>
      <c r="G52" s="71">
        <f t="shared" si="0"/>
        <v>15644</v>
      </c>
      <c r="H52" s="152"/>
      <c r="I52" s="72">
        <f t="shared" si="1"/>
        <v>0</v>
      </c>
      <c r="J52"/>
    </row>
    <row r="53" spans="2:10" s="3" customFormat="1" ht="20.100000000000001" customHeight="1">
      <c r="B53" s="69">
        <v>-47</v>
      </c>
      <c r="C53" s="22" t="s">
        <v>287</v>
      </c>
      <c r="D53" s="22" t="s">
        <v>239</v>
      </c>
      <c r="E53" s="22">
        <v>16.57</v>
      </c>
      <c r="F53" s="70">
        <v>62.95</v>
      </c>
      <c r="G53" s="71">
        <f t="shared" si="0"/>
        <v>1043</v>
      </c>
      <c r="H53" s="152"/>
      <c r="I53" s="72">
        <f t="shared" si="1"/>
        <v>0</v>
      </c>
      <c r="J53"/>
    </row>
    <row r="54" spans="2:10" s="3" customFormat="1" ht="20.100000000000001" customHeight="1">
      <c r="B54" s="69">
        <v>-48</v>
      </c>
      <c r="C54" s="22" t="s">
        <v>288</v>
      </c>
      <c r="D54" s="22" t="s">
        <v>239</v>
      </c>
      <c r="E54" s="22">
        <v>42.634999999999998</v>
      </c>
      <c r="F54" s="70">
        <v>55.11</v>
      </c>
      <c r="G54" s="71">
        <f t="shared" si="0"/>
        <v>2350</v>
      </c>
      <c r="H54" s="152"/>
      <c r="I54" s="72">
        <f t="shared" si="1"/>
        <v>0</v>
      </c>
      <c r="J54"/>
    </row>
    <row r="55" spans="2:10" s="3" customFormat="1" ht="20.100000000000001" customHeight="1">
      <c r="B55" s="69">
        <v>-49</v>
      </c>
      <c r="C55" s="22" t="s">
        <v>289</v>
      </c>
      <c r="D55" s="22" t="s">
        <v>239</v>
      </c>
      <c r="E55" s="22">
        <v>38.880000000000003</v>
      </c>
      <c r="F55" s="70">
        <v>64.03</v>
      </c>
      <c r="G55" s="71">
        <f t="shared" si="0"/>
        <v>2489</v>
      </c>
      <c r="H55" s="152"/>
      <c r="I55" s="72">
        <f t="shared" si="1"/>
        <v>0</v>
      </c>
      <c r="J55"/>
    </row>
    <row r="56" spans="2:10" s="3" customFormat="1" ht="20.100000000000001" customHeight="1">
      <c r="B56" s="69">
        <v>-50</v>
      </c>
      <c r="C56" s="22" t="s">
        <v>290</v>
      </c>
      <c r="D56" s="22" t="s">
        <v>239</v>
      </c>
      <c r="E56" s="22">
        <v>20.100000000000001</v>
      </c>
      <c r="F56" s="70">
        <v>68.400000000000006</v>
      </c>
      <c r="G56" s="71">
        <f t="shared" si="0"/>
        <v>1375</v>
      </c>
      <c r="H56" s="152"/>
      <c r="I56" s="72">
        <f t="shared" si="1"/>
        <v>0</v>
      </c>
      <c r="J56"/>
    </row>
    <row r="57" spans="2:10" s="3" customFormat="1" ht="20.100000000000001" customHeight="1">
      <c r="B57" s="69">
        <v>-51</v>
      </c>
      <c r="C57" s="22" t="s">
        <v>291</v>
      </c>
      <c r="D57" s="22" t="s">
        <v>239</v>
      </c>
      <c r="E57" s="22">
        <v>68.256</v>
      </c>
      <c r="F57" s="70">
        <v>88.61</v>
      </c>
      <c r="G57" s="71">
        <f t="shared" si="0"/>
        <v>6048</v>
      </c>
      <c r="H57" s="152"/>
      <c r="I57" s="72">
        <f t="shared" si="1"/>
        <v>0</v>
      </c>
      <c r="J57"/>
    </row>
    <row r="58" spans="2:10" s="3" customFormat="1" ht="20.100000000000001" customHeight="1">
      <c r="B58" s="69">
        <v>-52</v>
      </c>
      <c r="C58" s="22" t="s">
        <v>292</v>
      </c>
      <c r="D58" s="22" t="s">
        <v>239</v>
      </c>
      <c r="E58" s="22">
        <v>10.84</v>
      </c>
      <c r="F58" s="70">
        <v>58.6</v>
      </c>
      <c r="G58" s="71">
        <f t="shared" si="0"/>
        <v>635</v>
      </c>
      <c r="H58" s="152"/>
      <c r="I58" s="72">
        <f t="shared" si="1"/>
        <v>0</v>
      </c>
      <c r="J58"/>
    </row>
    <row r="59" spans="2:10" s="3" customFormat="1" ht="20.100000000000001" customHeight="1">
      <c r="B59" s="69">
        <v>-53</v>
      </c>
      <c r="C59" s="22" t="s">
        <v>293</v>
      </c>
      <c r="D59" s="22" t="s">
        <v>239</v>
      </c>
      <c r="E59" s="22">
        <v>2.6</v>
      </c>
      <c r="F59" s="70">
        <v>59.24</v>
      </c>
      <c r="G59" s="71">
        <f t="shared" si="0"/>
        <v>154</v>
      </c>
      <c r="H59" s="152"/>
      <c r="I59" s="72">
        <f t="shared" si="1"/>
        <v>0</v>
      </c>
      <c r="J59"/>
    </row>
    <row r="60" spans="2:10" s="3" customFormat="1" ht="20.100000000000001" customHeight="1">
      <c r="B60" s="69">
        <v>-54</v>
      </c>
      <c r="C60" s="22" t="s">
        <v>294</v>
      </c>
      <c r="D60" s="22" t="s">
        <v>201</v>
      </c>
      <c r="E60" s="22">
        <v>1</v>
      </c>
      <c r="F60" s="70">
        <v>2883.33</v>
      </c>
      <c r="G60" s="71">
        <f t="shared" si="0"/>
        <v>2883</v>
      </c>
      <c r="H60" s="152"/>
      <c r="I60" s="72">
        <f t="shared" si="1"/>
        <v>0</v>
      </c>
      <c r="J60"/>
    </row>
    <row r="61" spans="2:10" s="3" customFormat="1" ht="20.100000000000001" customHeight="1">
      <c r="B61" s="69">
        <v>-55</v>
      </c>
      <c r="C61" s="22" t="s">
        <v>295</v>
      </c>
      <c r="D61" s="22" t="s">
        <v>201</v>
      </c>
      <c r="E61" s="22">
        <v>1</v>
      </c>
      <c r="F61" s="70">
        <v>13.68</v>
      </c>
      <c r="G61" s="71">
        <f t="shared" si="0"/>
        <v>14</v>
      </c>
      <c r="H61" s="152"/>
      <c r="I61" s="72">
        <f t="shared" si="1"/>
        <v>0</v>
      </c>
      <c r="J61"/>
    </row>
    <row r="62" spans="2:10" s="3" customFormat="1" ht="20.100000000000001" customHeight="1">
      <c r="B62" s="24">
        <v>708</v>
      </c>
      <c r="C62" s="18" t="s">
        <v>306</v>
      </c>
      <c r="D62" s="22"/>
      <c r="E62" s="22"/>
      <c r="F62" s="70"/>
      <c r="G62" s="71"/>
      <c r="H62" s="152"/>
      <c r="I62" s="72"/>
      <c r="J62"/>
    </row>
    <row r="63" spans="2:10" s="3" customFormat="1" ht="20.100000000000001" customHeight="1">
      <c r="B63" s="69">
        <v>-1</v>
      </c>
      <c r="C63" s="22" t="s">
        <v>208</v>
      </c>
      <c r="D63" s="22" t="s">
        <v>238</v>
      </c>
      <c r="E63" s="22">
        <v>82.432000000000002</v>
      </c>
      <c r="F63" s="70">
        <v>5.41</v>
      </c>
      <c r="G63" s="71">
        <f t="shared" si="0"/>
        <v>446</v>
      </c>
      <c r="H63" s="152"/>
      <c r="I63" s="72">
        <f t="shared" si="1"/>
        <v>0</v>
      </c>
      <c r="J63"/>
    </row>
    <row r="64" spans="2:10" s="3" customFormat="1" ht="20.100000000000001" customHeight="1">
      <c r="B64" s="69">
        <v>-2</v>
      </c>
      <c r="C64" s="22" t="s">
        <v>210</v>
      </c>
      <c r="D64" s="22" t="s">
        <v>238</v>
      </c>
      <c r="E64" s="22">
        <v>63.12</v>
      </c>
      <c r="F64" s="70">
        <v>8.1199999999999992</v>
      </c>
      <c r="G64" s="71">
        <f t="shared" si="0"/>
        <v>513</v>
      </c>
      <c r="H64" s="152"/>
      <c r="I64" s="72">
        <f t="shared" si="1"/>
        <v>0</v>
      </c>
      <c r="J64"/>
    </row>
    <row r="65" spans="2:10" s="3" customFormat="1" ht="20.100000000000001" customHeight="1">
      <c r="B65" s="69">
        <v>-3</v>
      </c>
      <c r="C65" s="22" t="s">
        <v>217</v>
      </c>
      <c r="D65" s="22" t="s">
        <v>238</v>
      </c>
      <c r="E65" s="22">
        <v>12</v>
      </c>
      <c r="F65" s="70">
        <v>439.28</v>
      </c>
      <c r="G65" s="71">
        <f t="shared" si="0"/>
        <v>5271</v>
      </c>
      <c r="H65" s="152"/>
      <c r="I65" s="72">
        <f t="shared" si="1"/>
        <v>0</v>
      </c>
      <c r="J65"/>
    </row>
    <row r="66" spans="2:10" s="3" customFormat="1" ht="20.100000000000001" customHeight="1">
      <c r="B66" s="69">
        <v>-4</v>
      </c>
      <c r="C66" s="22" t="s">
        <v>145</v>
      </c>
      <c r="D66" s="22" t="s">
        <v>238</v>
      </c>
      <c r="E66" s="22">
        <v>2.992</v>
      </c>
      <c r="F66" s="70">
        <v>422.62</v>
      </c>
      <c r="G66" s="71">
        <f t="shared" si="0"/>
        <v>1264</v>
      </c>
      <c r="H66" s="152"/>
      <c r="I66" s="72">
        <f t="shared" si="1"/>
        <v>0</v>
      </c>
      <c r="J66"/>
    </row>
    <row r="67" spans="2:10" s="3" customFormat="1" ht="20.100000000000001" customHeight="1">
      <c r="B67" s="69">
        <v>-5</v>
      </c>
      <c r="C67" s="22" t="s">
        <v>218</v>
      </c>
      <c r="D67" s="22" t="s">
        <v>238</v>
      </c>
      <c r="E67" s="22">
        <v>4.32</v>
      </c>
      <c r="F67" s="70">
        <v>455.13</v>
      </c>
      <c r="G67" s="71">
        <f t="shared" si="0"/>
        <v>1966</v>
      </c>
      <c r="H67" s="152"/>
      <c r="I67" s="72">
        <f t="shared" si="1"/>
        <v>0</v>
      </c>
      <c r="J67"/>
    </row>
    <row r="68" spans="2:10" s="3" customFormat="1" ht="20.100000000000001" customHeight="1">
      <c r="B68" s="69">
        <v>-6</v>
      </c>
      <c r="C68" s="22" t="s">
        <v>222</v>
      </c>
      <c r="D68" s="22" t="s">
        <v>160</v>
      </c>
      <c r="E68" s="22">
        <v>0.51700000000000002</v>
      </c>
      <c r="F68" s="70">
        <v>5319.03</v>
      </c>
      <c r="G68" s="71">
        <f t="shared" si="0"/>
        <v>2750</v>
      </c>
      <c r="H68" s="152"/>
      <c r="I68" s="72">
        <f t="shared" si="1"/>
        <v>0</v>
      </c>
      <c r="J68"/>
    </row>
    <row r="69" spans="2:10" s="3" customFormat="1" ht="20.100000000000001" customHeight="1">
      <c r="B69" s="69">
        <v>-7</v>
      </c>
      <c r="C69" s="22" t="s">
        <v>222</v>
      </c>
      <c r="D69" s="22" t="s">
        <v>160</v>
      </c>
      <c r="E69" s="22">
        <v>0.49399999999999999</v>
      </c>
      <c r="F69" s="70">
        <v>4946.3599999999997</v>
      </c>
      <c r="G69" s="71">
        <f t="shared" si="0"/>
        <v>2444</v>
      </c>
      <c r="H69" s="152"/>
      <c r="I69" s="72">
        <f t="shared" si="1"/>
        <v>0</v>
      </c>
      <c r="J69"/>
    </row>
    <row r="70" spans="2:10" s="3" customFormat="1" ht="20.100000000000001" customHeight="1">
      <c r="B70" s="69">
        <v>-8</v>
      </c>
      <c r="C70" s="22" t="s">
        <v>222</v>
      </c>
      <c r="D70" s="22" t="s">
        <v>160</v>
      </c>
      <c r="E70" s="22">
        <v>0.54800000000000004</v>
      </c>
      <c r="F70" s="70">
        <v>4685.26</v>
      </c>
      <c r="G70" s="71">
        <f t="shared" si="0"/>
        <v>2568</v>
      </c>
      <c r="H70" s="152"/>
      <c r="I70" s="72">
        <f t="shared" si="1"/>
        <v>0</v>
      </c>
      <c r="J70"/>
    </row>
    <row r="71" spans="2:10" s="3" customFormat="1" ht="20.100000000000001" customHeight="1">
      <c r="B71" s="69">
        <v>-9</v>
      </c>
      <c r="C71" s="22" t="s">
        <v>227</v>
      </c>
      <c r="D71" s="22" t="s">
        <v>160</v>
      </c>
      <c r="E71" s="22">
        <v>0.59299999999999997</v>
      </c>
      <c r="F71" s="70">
        <v>8469.07</v>
      </c>
      <c r="G71" s="71">
        <f t="shared" si="0"/>
        <v>5022</v>
      </c>
      <c r="H71" s="152"/>
      <c r="I71" s="72">
        <f t="shared" si="1"/>
        <v>0</v>
      </c>
      <c r="J71"/>
    </row>
    <row r="72" spans="2:10" s="3" customFormat="1" ht="20.100000000000001" customHeight="1">
      <c r="B72" s="69">
        <v>-10</v>
      </c>
      <c r="C72" s="22" t="s">
        <v>228</v>
      </c>
      <c r="D72" s="22" t="s">
        <v>160</v>
      </c>
      <c r="E72" s="22">
        <v>0.89800000000000002</v>
      </c>
      <c r="F72" s="70">
        <v>8083.33</v>
      </c>
      <c r="G72" s="71">
        <f t="shared" ref="G72:G81" si="2">ROUND(E72*F72,0)</f>
        <v>7259</v>
      </c>
      <c r="H72" s="152"/>
      <c r="I72" s="72">
        <f t="shared" ref="I72:I81" si="3">ROUND(H72*E72,0)</f>
        <v>0</v>
      </c>
      <c r="J72"/>
    </row>
    <row r="73" spans="2:10" s="3" customFormat="1" ht="20.100000000000001" customHeight="1">
      <c r="B73" s="69">
        <v>-11</v>
      </c>
      <c r="C73" s="22" t="s">
        <v>232</v>
      </c>
      <c r="D73" s="22" t="s">
        <v>160</v>
      </c>
      <c r="E73" s="22">
        <v>0.879</v>
      </c>
      <c r="F73" s="70">
        <v>6847.46</v>
      </c>
      <c r="G73" s="71">
        <f t="shared" si="2"/>
        <v>6019</v>
      </c>
      <c r="H73" s="152"/>
      <c r="I73" s="72">
        <f t="shared" si="3"/>
        <v>0</v>
      </c>
      <c r="J73"/>
    </row>
    <row r="74" spans="2:10" s="3" customFormat="1" ht="20.100000000000001" customHeight="1">
      <c r="B74" s="69">
        <v>-12</v>
      </c>
      <c r="C74" s="22" t="s">
        <v>230</v>
      </c>
      <c r="D74" s="22" t="s">
        <v>160</v>
      </c>
      <c r="E74" s="22">
        <v>0.36399999999999999</v>
      </c>
      <c r="F74" s="70">
        <v>8503.2099999999991</v>
      </c>
      <c r="G74" s="71">
        <f t="shared" si="2"/>
        <v>3095</v>
      </c>
      <c r="H74" s="152"/>
      <c r="I74" s="72">
        <f t="shared" si="3"/>
        <v>0</v>
      </c>
      <c r="J74"/>
    </row>
    <row r="75" spans="2:10" s="3" customFormat="1" ht="20.100000000000001" customHeight="1">
      <c r="B75" s="69">
        <v>-13</v>
      </c>
      <c r="C75" s="22" t="s">
        <v>229</v>
      </c>
      <c r="D75" s="22" t="s">
        <v>160</v>
      </c>
      <c r="E75" s="22">
        <v>0.161</v>
      </c>
      <c r="F75" s="70">
        <v>9859.25</v>
      </c>
      <c r="G75" s="71">
        <f t="shared" si="2"/>
        <v>1587</v>
      </c>
      <c r="H75" s="152"/>
      <c r="I75" s="72">
        <f t="shared" si="3"/>
        <v>0</v>
      </c>
      <c r="J75"/>
    </row>
    <row r="76" spans="2:10" s="3" customFormat="1" ht="20.100000000000001" customHeight="1">
      <c r="B76" s="69">
        <v>-14</v>
      </c>
      <c r="C76" s="22" t="s">
        <v>307</v>
      </c>
      <c r="D76" s="22" t="s">
        <v>238</v>
      </c>
      <c r="E76" s="22">
        <v>0.64800000000000002</v>
      </c>
      <c r="F76" s="70">
        <v>615.15</v>
      </c>
      <c r="G76" s="71">
        <f t="shared" si="2"/>
        <v>399</v>
      </c>
      <c r="H76" s="152"/>
      <c r="I76" s="72">
        <f t="shared" si="3"/>
        <v>0</v>
      </c>
      <c r="J76"/>
    </row>
    <row r="77" spans="2:10" s="3" customFormat="1" ht="20.100000000000001" customHeight="1">
      <c r="B77" s="69">
        <v>-15</v>
      </c>
      <c r="C77" s="22" t="s">
        <v>308</v>
      </c>
      <c r="D77" s="22" t="s">
        <v>239</v>
      </c>
      <c r="E77" s="22">
        <v>242.83</v>
      </c>
      <c r="F77" s="70">
        <v>427.41</v>
      </c>
      <c r="G77" s="71">
        <f t="shared" si="2"/>
        <v>103788</v>
      </c>
      <c r="H77" s="152"/>
      <c r="I77" s="72">
        <f t="shared" si="3"/>
        <v>0</v>
      </c>
      <c r="J77"/>
    </row>
    <row r="78" spans="2:10" s="3" customFormat="1" ht="20.100000000000001" customHeight="1">
      <c r="B78" s="69">
        <v>-16</v>
      </c>
      <c r="C78" s="22" t="s">
        <v>236</v>
      </c>
      <c r="D78" s="22" t="s">
        <v>239</v>
      </c>
      <c r="E78" s="22">
        <v>95.337000000000003</v>
      </c>
      <c r="F78" s="70">
        <v>63.08</v>
      </c>
      <c r="G78" s="71">
        <f t="shared" si="2"/>
        <v>6014</v>
      </c>
      <c r="H78" s="152"/>
      <c r="I78" s="72">
        <f t="shared" si="3"/>
        <v>0</v>
      </c>
      <c r="J78"/>
    </row>
    <row r="79" spans="2:10" s="3" customFormat="1" ht="20.100000000000001" customHeight="1">
      <c r="B79" s="69">
        <v>-17</v>
      </c>
      <c r="C79" s="22" t="s">
        <v>289</v>
      </c>
      <c r="D79" s="22" t="s">
        <v>239</v>
      </c>
      <c r="E79" s="22">
        <v>28</v>
      </c>
      <c r="F79" s="70">
        <v>57.86</v>
      </c>
      <c r="G79" s="71">
        <f t="shared" si="2"/>
        <v>1620</v>
      </c>
      <c r="H79" s="152"/>
      <c r="I79" s="72">
        <f t="shared" si="3"/>
        <v>0</v>
      </c>
      <c r="J79"/>
    </row>
    <row r="80" spans="2:10" s="3" customFormat="1" ht="20.100000000000001" customHeight="1">
      <c r="B80" s="69">
        <v>-18</v>
      </c>
      <c r="C80" s="22" t="s">
        <v>287</v>
      </c>
      <c r="D80" s="22" t="s">
        <v>239</v>
      </c>
      <c r="E80" s="22">
        <v>6.24</v>
      </c>
      <c r="F80" s="70">
        <v>58.04</v>
      </c>
      <c r="G80" s="71">
        <f t="shared" si="2"/>
        <v>362</v>
      </c>
      <c r="H80" s="152"/>
      <c r="I80" s="72">
        <f t="shared" si="3"/>
        <v>0</v>
      </c>
      <c r="J80"/>
    </row>
    <row r="81" spans="2:10" s="3" customFormat="1" ht="20.100000000000001" customHeight="1">
      <c r="B81" s="69">
        <v>-19</v>
      </c>
      <c r="C81" s="22" t="s">
        <v>290</v>
      </c>
      <c r="D81" s="22" t="s">
        <v>239</v>
      </c>
      <c r="E81" s="22">
        <v>24</v>
      </c>
      <c r="F81" s="70">
        <v>62.02</v>
      </c>
      <c r="G81" s="71">
        <f t="shared" si="2"/>
        <v>1488</v>
      </c>
      <c r="H81" s="152"/>
      <c r="I81" s="72">
        <f t="shared" si="3"/>
        <v>0</v>
      </c>
      <c r="J81"/>
    </row>
    <row r="82" spans="2:10" s="3" customFormat="1" ht="24.95" customHeight="1" thickBot="1">
      <c r="B82" s="123" t="s">
        <v>126</v>
      </c>
      <c r="C82" s="124"/>
      <c r="D82" s="124"/>
      <c r="E82" s="125"/>
      <c r="F82" s="39"/>
      <c r="G82" s="59">
        <f>ROUND(SUM(G6:G81),0)</f>
        <v>467034</v>
      </c>
      <c r="H82" s="153"/>
      <c r="I82" s="61">
        <f>ROUND(SUM(I6:I81),0)</f>
        <v>0</v>
      </c>
    </row>
  </sheetData>
  <sheetProtection sheet="1" objects="1" scenarios="1"/>
  <autoFilter ref="D1:D82"/>
  <mergeCells count="10">
    <mergeCell ref="B82:E82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H81"/>
  <sheetViews>
    <sheetView topLeftCell="A52" zoomScale="145" zoomScaleNormal="145" workbookViewId="0">
      <selection activeCell="E58" sqref="E58"/>
    </sheetView>
  </sheetViews>
  <sheetFormatPr defaultColWidth="9" defaultRowHeight="13.5"/>
  <cols>
    <col min="1" max="1" width="0.875" style="4" customWidth="1"/>
    <col min="2" max="2" width="7.625" style="4" customWidth="1"/>
    <col min="3" max="3" width="18.875" style="4" customWidth="1"/>
    <col min="4" max="4" width="6.625" style="4" customWidth="1"/>
    <col min="5" max="5" width="58.25" style="4" customWidth="1"/>
    <col min="6" max="6" width="0.875" style="4" customWidth="1"/>
    <col min="7" max="16384" width="9" style="4"/>
  </cols>
  <sheetData>
    <row r="1" spans="2:8" s="1" customFormat="1" ht="24.95" customHeight="1">
      <c r="B1" s="126" t="s">
        <v>105</v>
      </c>
      <c r="C1" s="126"/>
      <c r="D1" s="126"/>
      <c r="E1" s="126"/>
    </row>
    <row r="2" spans="2:8" s="2" customFormat="1" ht="20.100000000000001" customHeight="1" thickBot="1">
      <c r="B2" s="128" t="str">
        <f>汇总!B3</f>
        <v>项目名称：三明南出入口服务区三通一平及车库工程</v>
      </c>
      <c r="C2" s="128"/>
      <c r="D2" s="128"/>
      <c r="E2" s="128"/>
    </row>
    <row r="3" spans="2:8" s="2" customFormat="1" ht="24.95" customHeight="1">
      <c r="B3" s="147" t="s">
        <v>327</v>
      </c>
      <c r="C3" s="148"/>
      <c r="D3" s="148"/>
      <c r="E3" s="149"/>
    </row>
    <row r="4" spans="2:8" s="3" customFormat="1" ht="20.100000000000001" customHeight="1">
      <c r="B4" s="129" t="s">
        <v>4</v>
      </c>
      <c r="C4" s="130" t="s">
        <v>241</v>
      </c>
      <c r="D4" s="130" t="s">
        <v>6</v>
      </c>
      <c r="E4" s="133" t="s">
        <v>242</v>
      </c>
      <c r="H4" s="151"/>
    </row>
    <row r="5" spans="2:8" s="3" customFormat="1" ht="20.100000000000001" customHeight="1">
      <c r="B5" s="129"/>
      <c r="C5" s="130"/>
      <c r="D5" s="130"/>
      <c r="E5" s="133"/>
      <c r="F5"/>
    </row>
    <row r="6" spans="2:8" s="3" customFormat="1" ht="20.100000000000001" customHeight="1">
      <c r="B6" s="67">
        <v>707</v>
      </c>
      <c r="C6" s="68" t="s">
        <v>207</v>
      </c>
      <c r="D6" s="68"/>
      <c r="E6" s="66"/>
      <c r="F6"/>
    </row>
    <row r="7" spans="2:8" s="3" customFormat="1" ht="24.95" customHeight="1">
      <c r="B7" s="73">
        <v>-1</v>
      </c>
      <c r="C7" s="37" t="s">
        <v>208</v>
      </c>
      <c r="D7" s="37" t="s">
        <v>238</v>
      </c>
      <c r="E7" s="74" t="s">
        <v>254</v>
      </c>
      <c r="F7"/>
    </row>
    <row r="8" spans="2:8" s="3" customFormat="1" ht="24.95" customHeight="1">
      <c r="B8" s="73">
        <v>-2</v>
      </c>
      <c r="C8" s="37" t="s">
        <v>209</v>
      </c>
      <c r="D8" s="37" t="s">
        <v>238</v>
      </c>
      <c r="E8" s="74" t="s">
        <v>254</v>
      </c>
      <c r="F8"/>
    </row>
    <row r="9" spans="2:8" s="3" customFormat="1" ht="24.95" customHeight="1">
      <c r="B9" s="73">
        <v>-3</v>
      </c>
      <c r="C9" s="37" t="s">
        <v>210</v>
      </c>
      <c r="D9" s="37" t="s">
        <v>238</v>
      </c>
      <c r="E9" s="74" t="s">
        <v>255</v>
      </c>
      <c r="F9"/>
    </row>
    <row r="10" spans="2:8" s="3" customFormat="1" ht="24.95" customHeight="1">
      <c r="B10" s="73">
        <v>-4</v>
      </c>
      <c r="C10" s="37" t="s">
        <v>211</v>
      </c>
      <c r="D10" s="37" t="s">
        <v>238</v>
      </c>
      <c r="E10" s="74" t="s">
        <v>256</v>
      </c>
      <c r="F10"/>
    </row>
    <row r="11" spans="2:8" s="3" customFormat="1" ht="24.95" customHeight="1">
      <c r="B11" s="73">
        <v>-5</v>
      </c>
      <c r="C11" s="37" t="s">
        <v>212</v>
      </c>
      <c r="D11" s="37" t="s">
        <v>238</v>
      </c>
      <c r="E11" s="74" t="s">
        <v>257</v>
      </c>
      <c r="F11"/>
    </row>
    <row r="12" spans="2:8" s="3" customFormat="1" ht="24.95" customHeight="1">
      <c r="B12" s="73">
        <v>-6</v>
      </c>
      <c r="C12" s="37" t="s">
        <v>212</v>
      </c>
      <c r="D12" s="37" t="s">
        <v>238</v>
      </c>
      <c r="E12" s="74" t="s">
        <v>258</v>
      </c>
      <c r="F12"/>
    </row>
    <row r="13" spans="2:8" s="3" customFormat="1" ht="24.95" customHeight="1">
      <c r="B13" s="73">
        <v>-7</v>
      </c>
      <c r="C13" s="37" t="s">
        <v>213</v>
      </c>
      <c r="D13" s="37" t="s">
        <v>238</v>
      </c>
      <c r="E13" s="74" t="s">
        <v>259</v>
      </c>
      <c r="F13"/>
    </row>
    <row r="14" spans="2:8" s="3" customFormat="1" ht="24.95" customHeight="1">
      <c r="B14" s="73">
        <v>-8</v>
      </c>
      <c r="C14" s="37" t="s">
        <v>145</v>
      </c>
      <c r="D14" s="37" t="s">
        <v>238</v>
      </c>
      <c r="E14" s="74" t="s">
        <v>260</v>
      </c>
      <c r="F14"/>
    </row>
    <row r="15" spans="2:8" s="3" customFormat="1" ht="24.95" customHeight="1">
      <c r="B15" s="73">
        <v>-9</v>
      </c>
      <c r="C15" s="37" t="s">
        <v>211</v>
      </c>
      <c r="D15" s="37" t="s">
        <v>238</v>
      </c>
      <c r="E15" s="74" t="s">
        <v>261</v>
      </c>
      <c r="F15"/>
    </row>
    <row r="16" spans="2:8" s="3" customFormat="1" ht="24.95" customHeight="1">
      <c r="B16" s="73">
        <v>-10</v>
      </c>
      <c r="C16" s="37" t="s">
        <v>214</v>
      </c>
      <c r="D16" s="37" t="s">
        <v>238</v>
      </c>
      <c r="E16" s="74" t="s">
        <v>262</v>
      </c>
      <c r="F16"/>
    </row>
    <row r="17" spans="2:6" s="3" customFormat="1" ht="24.95" customHeight="1">
      <c r="B17" s="73">
        <v>-11</v>
      </c>
      <c r="C17" s="37" t="s">
        <v>215</v>
      </c>
      <c r="D17" s="37" t="s">
        <v>238</v>
      </c>
      <c r="E17" s="74" t="s">
        <v>243</v>
      </c>
      <c r="F17"/>
    </row>
    <row r="18" spans="2:6" s="3" customFormat="1" ht="24.95" customHeight="1">
      <c r="B18" s="73">
        <v>-12</v>
      </c>
      <c r="C18" s="37" t="s">
        <v>145</v>
      </c>
      <c r="D18" s="37" t="s">
        <v>238</v>
      </c>
      <c r="E18" s="74" t="s">
        <v>263</v>
      </c>
      <c r="F18"/>
    </row>
    <row r="19" spans="2:6" s="3" customFormat="1" ht="24.95" customHeight="1">
      <c r="B19" s="73">
        <v>-13</v>
      </c>
      <c r="C19" s="37" t="s">
        <v>216</v>
      </c>
      <c r="D19" s="37" t="s">
        <v>238</v>
      </c>
      <c r="E19" s="74" t="s">
        <v>264</v>
      </c>
      <c r="F19"/>
    </row>
    <row r="20" spans="2:6" s="3" customFormat="1" ht="24.95" customHeight="1">
      <c r="B20" s="73">
        <v>-14</v>
      </c>
      <c r="C20" s="37" t="s">
        <v>217</v>
      </c>
      <c r="D20" s="37" t="s">
        <v>238</v>
      </c>
      <c r="E20" s="74" t="s">
        <v>264</v>
      </c>
      <c r="F20"/>
    </row>
    <row r="21" spans="2:6" s="3" customFormat="1" ht="24.95" customHeight="1">
      <c r="B21" s="73">
        <v>-15</v>
      </c>
      <c r="C21" s="37" t="s">
        <v>218</v>
      </c>
      <c r="D21" s="37" t="s">
        <v>238</v>
      </c>
      <c r="E21" s="74" t="s">
        <v>245</v>
      </c>
      <c r="F21"/>
    </row>
    <row r="22" spans="2:6" s="3" customFormat="1" ht="24.95" customHeight="1">
      <c r="B22" s="73">
        <v>-16</v>
      </c>
      <c r="C22" s="37" t="s">
        <v>219</v>
      </c>
      <c r="D22" s="37" t="s">
        <v>238</v>
      </c>
      <c r="E22" s="74" t="s">
        <v>244</v>
      </c>
      <c r="F22"/>
    </row>
    <row r="23" spans="2:6" s="3" customFormat="1" ht="24.95" customHeight="1">
      <c r="B23" s="73">
        <v>-17</v>
      </c>
      <c r="C23" s="37" t="s">
        <v>220</v>
      </c>
      <c r="D23" s="37" t="s">
        <v>238</v>
      </c>
      <c r="E23" s="74" t="s">
        <v>265</v>
      </c>
      <c r="F23"/>
    </row>
    <row r="24" spans="2:6" s="3" customFormat="1" ht="24.95" customHeight="1">
      <c r="B24" s="73">
        <v>-18</v>
      </c>
      <c r="C24" s="37" t="s">
        <v>221</v>
      </c>
      <c r="D24" s="37" t="s">
        <v>238</v>
      </c>
      <c r="E24" s="74" t="s">
        <v>267</v>
      </c>
      <c r="F24"/>
    </row>
    <row r="25" spans="2:6" s="3" customFormat="1" ht="24.95" customHeight="1">
      <c r="B25" s="73">
        <v>-19</v>
      </c>
      <c r="C25" s="37" t="s">
        <v>222</v>
      </c>
      <c r="D25" s="37" t="s">
        <v>160</v>
      </c>
      <c r="E25" s="74" t="s">
        <v>246</v>
      </c>
      <c r="F25"/>
    </row>
    <row r="26" spans="2:6" s="3" customFormat="1" ht="24.95" customHeight="1">
      <c r="B26" s="73">
        <v>-20</v>
      </c>
      <c r="C26" s="37" t="s">
        <v>222</v>
      </c>
      <c r="D26" s="37" t="s">
        <v>160</v>
      </c>
      <c r="E26" s="74" t="s">
        <v>247</v>
      </c>
      <c r="F26"/>
    </row>
    <row r="27" spans="2:6" s="3" customFormat="1" ht="24.95" customHeight="1">
      <c r="B27" s="73">
        <v>-21</v>
      </c>
      <c r="C27" s="37" t="s">
        <v>222</v>
      </c>
      <c r="D27" s="37" t="s">
        <v>160</v>
      </c>
      <c r="E27" s="74" t="s">
        <v>248</v>
      </c>
      <c r="F27"/>
    </row>
    <row r="28" spans="2:6" s="3" customFormat="1" ht="24.95" customHeight="1">
      <c r="B28" s="73">
        <v>-22</v>
      </c>
      <c r="C28" s="37" t="s">
        <v>222</v>
      </c>
      <c r="D28" s="37" t="s">
        <v>160</v>
      </c>
      <c r="E28" s="74" t="s">
        <v>249</v>
      </c>
      <c r="F28"/>
    </row>
    <row r="29" spans="2:6" s="3" customFormat="1" ht="24.95" customHeight="1">
      <c r="B29" s="73">
        <v>-23</v>
      </c>
      <c r="C29" s="37" t="s">
        <v>222</v>
      </c>
      <c r="D29" s="37" t="s">
        <v>160</v>
      </c>
      <c r="E29" s="74" t="s">
        <v>250</v>
      </c>
      <c r="F29"/>
    </row>
    <row r="30" spans="2:6" s="3" customFormat="1" ht="24.95" customHeight="1">
      <c r="B30" s="73">
        <v>-24</v>
      </c>
      <c r="C30" s="37" t="s">
        <v>222</v>
      </c>
      <c r="D30" s="37" t="s">
        <v>160</v>
      </c>
      <c r="E30" s="74" t="s">
        <v>251</v>
      </c>
      <c r="F30"/>
    </row>
    <row r="31" spans="2:6" s="3" customFormat="1" ht="24.95" customHeight="1">
      <c r="B31" s="73">
        <v>-25</v>
      </c>
      <c r="C31" s="37" t="s">
        <v>222</v>
      </c>
      <c r="D31" s="37" t="s">
        <v>160</v>
      </c>
      <c r="E31" s="74" t="s">
        <v>252</v>
      </c>
      <c r="F31"/>
    </row>
    <row r="32" spans="2:6" s="3" customFormat="1" ht="24.95" customHeight="1">
      <c r="B32" s="73">
        <v>-26</v>
      </c>
      <c r="C32" s="37" t="s">
        <v>223</v>
      </c>
      <c r="D32" s="37" t="s">
        <v>239</v>
      </c>
      <c r="E32" s="74" t="s">
        <v>268</v>
      </c>
      <c r="F32"/>
    </row>
    <row r="33" spans="2:6" s="3" customFormat="1" ht="24.95" customHeight="1">
      <c r="B33" s="73">
        <v>-27</v>
      </c>
      <c r="C33" s="37" t="s">
        <v>224</v>
      </c>
      <c r="D33" s="37" t="s">
        <v>239</v>
      </c>
      <c r="E33" s="74" t="s">
        <v>266</v>
      </c>
      <c r="F33"/>
    </row>
    <row r="34" spans="2:6" s="3" customFormat="1" ht="24.95" customHeight="1">
      <c r="B34" s="73">
        <v>-28</v>
      </c>
      <c r="C34" s="37" t="s">
        <v>225</v>
      </c>
      <c r="D34" s="37" t="s">
        <v>239</v>
      </c>
      <c r="E34" s="74" t="s">
        <v>269</v>
      </c>
      <c r="F34"/>
    </row>
    <row r="35" spans="2:6" s="3" customFormat="1" ht="35.1" customHeight="1">
      <c r="B35" s="73">
        <v>-29</v>
      </c>
      <c r="C35" s="37" t="s">
        <v>224</v>
      </c>
      <c r="D35" s="37" t="s">
        <v>239</v>
      </c>
      <c r="E35" s="74" t="s">
        <v>270</v>
      </c>
      <c r="F35"/>
    </row>
    <row r="36" spans="2:6" s="3" customFormat="1" ht="24.95" customHeight="1">
      <c r="B36" s="73">
        <v>-30</v>
      </c>
      <c r="C36" s="37" t="s">
        <v>226</v>
      </c>
      <c r="D36" s="37" t="s">
        <v>239</v>
      </c>
      <c r="E36" s="74" t="s">
        <v>271</v>
      </c>
      <c r="F36"/>
    </row>
    <row r="37" spans="2:6" s="3" customFormat="1" ht="24.95" customHeight="1">
      <c r="B37" s="73">
        <v>-31</v>
      </c>
      <c r="C37" s="37" t="s">
        <v>225</v>
      </c>
      <c r="D37" s="37" t="s">
        <v>239</v>
      </c>
      <c r="E37" s="74" t="s">
        <v>272</v>
      </c>
      <c r="F37"/>
    </row>
    <row r="38" spans="2:6" s="3" customFormat="1" ht="24.95" customHeight="1">
      <c r="B38" s="73">
        <v>-32</v>
      </c>
      <c r="C38" s="37" t="s">
        <v>227</v>
      </c>
      <c r="D38" s="37" t="s">
        <v>160</v>
      </c>
      <c r="E38" s="74" t="s">
        <v>273</v>
      </c>
      <c r="F38"/>
    </row>
    <row r="39" spans="2:6" s="3" customFormat="1" ht="45" customHeight="1">
      <c r="B39" s="73">
        <v>-33</v>
      </c>
      <c r="C39" s="37" t="s">
        <v>228</v>
      </c>
      <c r="D39" s="37" t="s">
        <v>160</v>
      </c>
      <c r="E39" s="74" t="s">
        <v>274</v>
      </c>
      <c r="F39"/>
    </row>
    <row r="40" spans="2:6" s="3" customFormat="1" ht="24.95" customHeight="1">
      <c r="B40" s="73">
        <v>-34</v>
      </c>
      <c r="C40" s="37" t="s">
        <v>229</v>
      </c>
      <c r="D40" s="37" t="s">
        <v>160</v>
      </c>
      <c r="E40" s="74" t="s">
        <v>275</v>
      </c>
      <c r="F40"/>
    </row>
    <row r="41" spans="2:6" s="3" customFormat="1" ht="24.95" customHeight="1">
      <c r="B41" s="73">
        <v>-35</v>
      </c>
      <c r="C41" s="37" t="s">
        <v>230</v>
      </c>
      <c r="D41" s="37" t="s">
        <v>160</v>
      </c>
      <c r="E41" s="74" t="s">
        <v>276</v>
      </c>
      <c r="F41"/>
    </row>
    <row r="42" spans="2:6" s="3" customFormat="1" ht="24.95" customHeight="1">
      <c r="B42" s="73">
        <v>-36</v>
      </c>
      <c r="C42" s="37" t="s">
        <v>230</v>
      </c>
      <c r="D42" s="37" t="s">
        <v>160</v>
      </c>
      <c r="E42" s="74" t="s">
        <v>277</v>
      </c>
      <c r="F42"/>
    </row>
    <row r="43" spans="2:6" s="3" customFormat="1" ht="24.95" customHeight="1">
      <c r="B43" s="73">
        <v>-37</v>
      </c>
      <c r="C43" s="37" t="s">
        <v>231</v>
      </c>
      <c r="D43" s="37" t="s">
        <v>160</v>
      </c>
      <c r="E43" s="74" t="s">
        <v>278</v>
      </c>
      <c r="F43"/>
    </row>
    <row r="44" spans="2:6" s="3" customFormat="1" ht="24.95" customHeight="1">
      <c r="B44" s="73">
        <v>-38</v>
      </c>
      <c r="C44" s="37" t="s">
        <v>232</v>
      </c>
      <c r="D44" s="37" t="s">
        <v>160</v>
      </c>
      <c r="E44" s="74" t="s">
        <v>279</v>
      </c>
      <c r="F44"/>
    </row>
    <row r="45" spans="2:6" s="3" customFormat="1" ht="35.1" customHeight="1">
      <c r="B45" s="73">
        <v>-39</v>
      </c>
      <c r="C45" s="37" t="s">
        <v>233</v>
      </c>
      <c r="D45" s="37" t="s">
        <v>239</v>
      </c>
      <c r="E45" s="74" t="s">
        <v>280</v>
      </c>
      <c r="F45"/>
    </row>
    <row r="46" spans="2:6" s="3" customFormat="1" ht="24.95" customHeight="1">
      <c r="B46" s="73">
        <v>-40</v>
      </c>
      <c r="C46" s="37" t="s">
        <v>234</v>
      </c>
      <c r="D46" s="37" t="s">
        <v>155</v>
      </c>
      <c r="E46" s="74" t="s">
        <v>281</v>
      </c>
      <c r="F46"/>
    </row>
    <row r="47" spans="2:6" s="3" customFormat="1" ht="24.95" customHeight="1">
      <c r="B47" s="73">
        <v>-41</v>
      </c>
      <c r="C47" s="37" t="s">
        <v>235</v>
      </c>
      <c r="D47" s="37" t="s">
        <v>239</v>
      </c>
      <c r="E47" s="74" t="s">
        <v>282</v>
      </c>
      <c r="F47"/>
    </row>
    <row r="48" spans="2:6" s="3" customFormat="1" ht="24.95" customHeight="1">
      <c r="B48" s="73">
        <v>-42</v>
      </c>
      <c r="C48" s="37" t="s">
        <v>235</v>
      </c>
      <c r="D48" s="37" t="s">
        <v>239</v>
      </c>
      <c r="E48" s="74" t="s">
        <v>283</v>
      </c>
      <c r="F48"/>
    </row>
    <row r="49" spans="2:6" s="3" customFormat="1" ht="24.95" customHeight="1">
      <c r="B49" s="73">
        <v>-43</v>
      </c>
      <c r="C49" s="37" t="s">
        <v>236</v>
      </c>
      <c r="D49" s="37" t="s">
        <v>239</v>
      </c>
      <c r="E49" s="74" t="s">
        <v>284</v>
      </c>
      <c r="F49"/>
    </row>
    <row r="50" spans="2:6" s="3" customFormat="1" ht="24.95" customHeight="1">
      <c r="B50" s="73">
        <v>-44</v>
      </c>
      <c r="C50" s="37" t="s">
        <v>237</v>
      </c>
      <c r="D50" s="37" t="s">
        <v>155</v>
      </c>
      <c r="E50" s="74" t="s">
        <v>253</v>
      </c>
      <c r="F50"/>
    </row>
    <row r="51" spans="2:6" s="3" customFormat="1" ht="20.100000000000001" customHeight="1">
      <c r="B51" s="73">
        <v>-45</v>
      </c>
      <c r="C51" s="37" t="s">
        <v>285</v>
      </c>
      <c r="D51" s="37" t="s">
        <v>239</v>
      </c>
      <c r="E51" s="74" t="s">
        <v>299</v>
      </c>
      <c r="F51"/>
    </row>
    <row r="52" spans="2:6" s="3" customFormat="1" ht="24.95" customHeight="1">
      <c r="B52" s="73">
        <v>-46</v>
      </c>
      <c r="C52" s="37" t="s">
        <v>286</v>
      </c>
      <c r="D52" s="37" t="s">
        <v>239</v>
      </c>
      <c r="E52" s="74" t="s">
        <v>300</v>
      </c>
      <c r="F52"/>
    </row>
    <row r="53" spans="2:6" s="3" customFormat="1" ht="20.100000000000001" customHeight="1">
      <c r="B53" s="73">
        <v>-47</v>
      </c>
      <c r="C53" s="37" t="s">
        <v>287</v>
      </c>
      <c r="D53" s="37" t="s">
        <v>239</v>
      </c>
      <c r="E53" s="74" t="s">
        <v>301</v>
      </c>
      <c r="F53"/>
    </row>
    <row r="54" spans="2:6" s="3" customFormat="1" ht="20.100000000000001" customHeight="1">
      <c r="B54" s="73">
        <v>-48</v>
      </c>
      <c r="C54" s="37" t="s">
        <v>288</v>
      </c>
      <c r="D54" s="37" t="s">
        <v>239</v>
      </c>
      <c r="E54" s="74" t="s">
        <v>302</v>
      </c>
      <c r="F54"/>
    </row>
    <row r="55" spans="2:6" s="3" customFormat="1" ht="20.100000000000001" customHeight="1">
      <c r="B55" s="73">
        <v>-49</v>
      </c>
      <c r="C55" s="37" t="s">
        <v>289</v>
      </c>
      <c r="D55" s="37" t="s">
        <v>239</v>
      </c>
      <c r="E55" s="74" t="s">
        <v>303</v>
      </c>
      <c r="F55"/>
    </row>
    <row r="56" spans="2:6" s="3" customFormat="1" ht="20.100000000000001" customHeight="1">
      <c r="B56" s="73">
        <v>-50</v>
      </c>
      <c r="C56" s="37" t="s">
        <v>290</v>
      </c>
      <c r="D56" s="37" t="s">
        <v>239</v>
      </c>
      <c r="E56" s="74" t="s">
        <v>304</v>
      </c>
      <c r="F56"/>
    </row>
    <row r="57" spans="2:6" s="3" customFormat="1" ht="20.100000000000001" customHeight="1">
      <c r="B57" s="73">
        <v>-51</v>
      </c>
      <c r="C57" s="37" t="s">
        <v>291</v>
      </c>
      <c r="D57" s="37" t="s">
        <v>239</v>
      </c>
      <c r="E57" s="74" t="s">
        <v>296</v>
      </c>
      <c r="F57"/>
    </row>
    <row r="58" spans="2:6" s="3" customFormat="1" ht="20.100000000000001" customHeight="1">
      <c r="B58" s="73">
        <v>-52</v>
      </c>
      <c r="C58" s="37" t="s">
        <v>292</v>
      </c>
      <c r="D58" s="37" t="s">
        <v>239</v>
      </c>
      <c r="E58" s="74" t="s">
        <v>297</v>
      </c>
      <c r="F58"/>
    </row>
    <row r="59" spans="2:6" s="3" customFormat="1" ht="20.100000000000001" customHeight="1">
      <c r="B59" s="73">
        <v>-53</v>
      </c>
      <c r="C59" s="37" t="s">
        <v>293</v>
      </c>
      <c r="D59" s="37" t="s">
        <v>239</v>
      </c>
      <c r="E59" s="74" t="s">
        <v>298</v>
      </c>
      <c r="F59"/>
    </row>
    <row r="60" spans="2:6" s="3" customFormat="1" ht="20.100000000000001" customHeight="1">
      <c r="B60" s="73">
        <v>-54</v>
      </c>
      <c r="C60" s="37" t="s">
        <v>294</v>
      </c>
      <c r="D60" s="37" t="s">
        <v>201</v>
      </c>
      <c r="E60" s="74" t="s">
        <v>11</v>
      </c>
      <c r="F60"/>
    </row>
    <row r="61" spans="2:6" s="3" customFormat="1" ht="20.100000000000001" customHeight="1">
      <c r="B61" s="73">
        <v>-55</v>
      </c>
      <c r="C61" s="37" t="s">
        <v>295</v>
      </c>
      <c r="D61" s="37" t="s">
        <v>201</v>
      </c>
      <c r="E61" s="74" t="s">
        <v>11</v>
      </c>
      <c r="F61"/>
    </row>
    <row r="62" spans="2:6" s="3" customFormat="1" ht="20.100000000000001" customHeight="1">
      <c r="B62" s="75">
        <v>708</v>
      </c>
      <c r="C62" s="52" t="s">
        <v>305</v>
      </c>
      <c r="D62" s="52"/>
      <c r="E62" s="74"/>
      <c r="F62"/>
    </row>
    <row r="63" spans="2:6" s="3" customFormat="1" ht="20.100000000000001" customHeight="1">
      <c r="B63" s="73">
        <v>-1</v>
      </c>
      <c r="C63" s="37" t="s">
        <v>208</v>
      </c>
      <c r="D63" s="37" t="s">
        <v>238</v>
      </c>
      <c r="E63" s="74" t="s">
        <v>314</v>
      </c>
      <c r="F63"/>
    </row>
    <row r="64" spans="2:6" s="3" customFormat="1" ht="24.95" customHeight="1">
      <c r="B64" s="73">
        <v>-2</v>
      </c>
      <c r="C64" s="37" t="s">
        <v>210</v>
      </c>
      <c r="D64" s="37" t="s">
        <v>238</v>
      </c>
      <c r="E64" s="74" t="s">
        <v>315</v>
      </c>
      <c r="F64"/>
    </row>
    <row r="65" spans="2:6" s="3" customFormat="1" ht="24.95" customHeight="1">
      <c r="B65" s="73">
        <v>-3</v>
      </c>
      <c r="C65" s="37" t="s">
        <v>217</v>
      </c>
      <c r="D65" s="37" t="s">
        <v>238</v>
      </c>
      <c r="E65" s="74" t="s">
        <v>316</v>
      </c>
      <c r="F65"/>
    </row>
    <row r="66" spans="2:6" s="3" customFormat="1" ht="24.95" customHeight="1">
      <c r="B66" s="73">
        <v>-4</v>
      </c>
      <c r="C66" s="37" t="s">
        <v>145</v>
      </c>
      <c r="D66" s="37" t="s">
        <v>238</v>
      </c>
      <c r="E66" s="74" t="s">
        <v>317</v>
      </c>
      <c r="F66"/>
    </row>
    <row r="67" spans="2:6" s="3" customFormat="1" ht="24.95" customHeight="1">
      <c r="B67" s="73">
        <v>-5</v>
      </c>
      <c r="C67" s="37" t="s">
        <v>218</v>
      </c>
      <c r="D67" s="37" t="s">
        <v>238</v>
      </c>
      <c r="E67" s="74" t="s">
        <v>316</v>
      </c>
      <c r="F67"/>
    </row>
    <row r="68" spans="2:6" s="3" customFormat="1" ht="20.100000000000001" customHeight="1">
      <c r="B68" s="73">
        <v>-6</v>
      </c>
      <c r="C68" s="37" t="s">
        <v>222</v>
      </c>
      <c r="D68" s="37" t="s">
        <v>160</v>
      </c>
      <c r="E68" s="74" t="s">
        <v>309</v>
      </c>
      <c r="F68"/>
    </row>
    <row r="69" spans="2:6" s="3" customFormat="1" ht="20.100000000000001" customHeight="1">
      <c r="B69" s="73">
        <v>-7</v>
      </c>
      <c r="C69" s="37" t="s">
        <v>222</v>
      </c>
      <c r="D69" s="37" t="s">
        <v>160</v>
      </c>
      <c r="E69" s="74" t="s">
        <v>310</v>
      </c>
      <c r="F69"/>
    </row>
    <row r="70" spans="2:6" s="3" customFormat="1" ht="20.100000000000001" customHeight="1">
      <c r="B70" s="73">
        <v>-8</v>
      </c>
      <c r="C70" s="37" t="s">
        <v>222</v>
      </c>
      <c r="D70" s="37" t="s">
        <v>160</v>
      </c>
      <c r="E70" s="74" t="s">
        <v>311</v>
      </c>
      <c r="F70"/>
    </row>
    <row r="71" spans="2:6" s="3" customFormat="1" ht="24.95" customHeight="1">
      <c r="B71" s="73">
        <v>-9</v>
      </c>
      <c r="C71" s="37" t="s">
        <v>227</v>
      </c>
      <c r="D71" s="37" t="s">
        <v>160</v>
      </c>
      <c r="E71" s="74" t="s">
        <v>318</v>
      </c>
      <c r="F71"/>
    </row>
    <row r="72" spans="2:6" s="3" customFormat="1" ht="24.95" customHeight="1">
      <c r="B72" s="73">
        <v>-10</v>
      </c>
      <c r="C72" s="37" t="s">
        <v>228</v>
      </c>
      <c r="D72" s="37" t="s">
        <v>160</v>
      </c>
      <c r="E72" s="74" t="s">
        <v>319</v>
      </c>
      <c r="F72"/>
    </row>
    <row r="73" spans="2:6" s="3" customFormat="1" ht="24.95" customHeight="1">
      <c r="B73" s="73">
        <v>-11</v>
      </c>
      <c r="C73" s="37" t="s">
        <v>232</v>
      </c>
      <c r="D73" s="37" t="s">
        <v>160</v>
      </c>
      <c r="E73" s="74" t="s">
        <v>320</v>
      </c>
      <c r="F73"/>
    </row>
    <row r="74" spans="2:6" s="3" customFormat="1" ht="24.95" customHeight="1">
      <c r="B74" s="73">
        <v>-12</v>
      </c>
      <c r="C74" s="37" t="s">
        <v>230</v>
      </c>
      <c r="D74" s="37" t="s">
        <v>160</v>
      </c>
      <c r="E74" s="74" t="s">
        <v>321</v>
      </c>
      <c r="F74"/>
    </row>
    <row r="75" spans="2:6" s="3" customFormat="1" ht="20.100000000000001" customHeight="1">
      <c r="B75" s="73">
        <v>-13</v>
      </c>
      <c r="C75" s="37" t="s">
        <v>229</v>
      </c>
      <c r="D75" s="37" t="s">
        <v>160</v>
      </c>
      <c r="E75" s="74" t="s">
        <v>322</v>
      </c>
      <c r="F75"/>
    </row>
    <row r="76" spans="2:6" s="3" customFormat="1" ht="24.95" customHeight="1">
      <c r="B76" s="73">
        <v>-14</v>
      </c>
      <c r="C76" s="37" t="s">
        <v>307</v>
      </c>
      <c r="D76" s="37" t="s">
        <v>238</v>
      </c>
      <c r="E76" s="74" t="s">
        <v>323</v>
      </c>
      <c r="F76"/>
    </row>
    <row r="77" spans="2:6" s="3" customFormat="1" ht="20.100000000000001" customHeight="1">
      <c r="B77" s="73">
        <v>-15</v>
      </c>
      <c r="C77" s="37" t="s">
        <v>308</v>
      </c>
      <c r="D77" s="37" t="s">
        <v>239</v>
      </c>
      <c r="E77" s="74" t="s">
        <v>312</v>
      </c>
      <c r="F77"/>
    </row>
    <row r="78" spans="2:6" s="3" customFormat="1" ht="24.95" customHeight="1">
      <c r="B78" s="73">
        <v>-16</v>
      </c>
      <c r="C78" s="37" t="s">
        <v>236</v>
      </c>
      <c r="D78" s="37" t="s">
        <v>239</v>
      </c>
      <c r="E78" s="74" t="s">
        <v>324</v>
      </c>
      <c r="F78"/>
    </row>
    <row r="79" spans="2:6" s="3" customFormat="1" ht="20.100000000000001" customHeight="1">
      <c r="B79" s="73">
        <v>-17</v>
      </c>
      <c r="C79" s="37" t="s">
        <v>289</v>
      </c>
      <c r="D79" s="37" t="s">
        <v>239</v>
      </c>
      <c r="E79" s="74" t="s">
        <v>313</v>
      </c>
      <c r="F79"/>
    </row>
    <row r="80" spans="2:6" s="3" customFormat="1" ht="20.100000000000001" customHeight="1">
      <c r="B80" s="73">
        <v>-18</v>
      </c>
      <c r="C80" s="37" t="s">
        <v>287</v>
      </c>
      <c r="D80" s="37" t="s">
        <v>239</v>
      </c>
      <c r="E80" s="74" t="s">
        <v>325</v>
      </c>
      <c r="F80"/>
    </row>
    <row r="81" spans="2:6" s="3" customFormat="1" ht="20.100000000000001" customHeight="1" thickBot="1">
      <c r="B81" s="76">
        <v>-19</v>
      </c>
      <c r="C81" s="77" t="s">
        <v>290</v>
      </c>
      <c r="D81" s="77" t="s">
        <v>239</v>
      </c>
      <c r="E81" s="78" t="s">
        <v>326</v>
      </c>
      <c r="F81"/>
    </row>
  </sheetData>
  <sheetProtection algorithmName="SHA-512" hashValue="rqxW7LttcyJzAl69vKiSQJyRQbuschPjq3TSqWsE5LzYJo87mg4yUZ1IHJJXgxvjVOcYwLKeu/aCYhrsW1yjmw==" saltValue="D9k/mHz+1sQ31XfaXGYJTQ==" spinCount="100000" sheet="1" objects="1" scenarios="1"/>
  <autoFilter ref="D1:D81"/>
  <mergeCells count="7">
    <mergeCell ref="B1:E1"/>
    <mergeCell ref="B2:E2"/>
    <mergeCell ref="B3:E3"/>
    <mergeCell ref="B4:B5"/>
    <mergeCell ref="C4:C5"/>
    <mergeCell ref="D4:D5"/>
    <mergeCell ref="E4:E5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6" workbookViewId="0">
      <selection activeCell="L14" sqref="L14"/>
    </sheetView>
  </sheetViews>
  <sheetFormatPr defaultRowHeight="13.5"/>
  <cols>
    <col min="1" max="1" width="5.625" style="27" customWidth="1"/>
    <col min="2" max="2" width="15.75" style="27" customWidth="1"/>
    <col min="3" max="3" width="66" style="27" customWidth="1"/>
    <col min="4" max="4" width="5.375" style="27" customWidth="1"/>
    <col min="5" max="5" width="9.125" style="27" customWidth="1"/>
    <col min="6" max="7" width="12.375" style="27" customWidth="1"/>
    <col min="8" max="8" width="29.75" style="27" customWidth="1"/>
    <col min="9" max="16384" width="9" style="27"/>
  </cols>
  <sheetData>
    <row r="1" spans="1:8" ht="24.95" customHeight="1">
      <c r="A1" s="150" t="s">
        <v>44</v>
      </c>
      <c r="B1" s="150"/>
      <c r="C1" s="150"/>
      <c r="D1" s="150"/>
      <c r="E1" s="150"/>
      <c r="F1" s="150"/>
      <c r="G1" s="150"/>
      <c r="H1" s="150"/>
    </row>
    <row r="2" spans="1:8" ht="35.1" customHeight="1">
      <c r="A2" s="28" t="s">
        <v>0</v>
      </c>
      <c r="B2" s="28" t="s">
        <v>45</v>
      </c>
      <c r="C2" s="28" t="s">
        <v>46</v>
      </c>
      <c r="D2" s="28" t="s">
        <v>6</v>
      </c>
      <c r="E2" s="28" t="s">
        <v>7</v>
      </c>
      <c r="F2" s="29" t="s">
        <v>47</v>
      </c>
      <c r="G2" s="29" t="s">
        <v>48</v>
      </c>
      <c r="H2" s="28" t="s">
        <v>49</v>
      </c>
    </row>
    <row r="3" spans="1:8" ht="24.95" customHeight="1">
      <c r="A3" s="30">
        <v>1</v>
      </c>
      <c r="B3" s="31" t="s">
        <v>50</v>
      </c>
      <c r="C3" s="32" t="s">
        <v>100</v>
      </c>
      <c r="D3" s="30" t="s">
        <v>42</v>
      </c>
      <c r="E3" s="30">
        <f>1666*25</f>
        <v>41650</v>
      </c>
      <c r="F3" s="30" t="s">
        <v>52</v>
      </c>
      <c r="G3" s="30"/>
      <c r="H3" s="30" t="s">
        <v>53</v>
      </c>
    </row>
    <row r="4" spans="1:8" ht="24.95" customHeight="1">
      <c r="A4" s="30">
        <v>2</v>
      </c>
      <c r="B4" s="31" t="s">
        <v>25</v>
      </c>
      <c r="C4" s="32" t="s">
        <v>98</v>
      </c>
      <c r="D4" s="33" t="s">
        <v>42</v>
      </c>
      <c r="E4" s="30">
        <f>695*25</f>
        <v>17375</v>
      </c>
      <c r="F4" s="30" t="s">
        <v>52</v>
      </c>
      <c r="G4" s="30"/>
      <c r="H4" s="30" t="s">
        <v>53</v>
      </c>
    </row>
    <row r="5" spans="1:8" ht="24.95" customHeight="1">
      <c r="A5" s="30">
        <v>3</v>
      </c>
      <c r="B5" s="34" t="s">
        <v>30</v>
      </c>
      <c r="C5" s="35" t="s">
        <v>102</v>
      </c>
      <c r="D5" s="33" t="s">
        <v>42</v>
      </c>
      <c r="E5" s="33">
        <f>3265*36</f>
        <v>117540</v>
      </c>
      <c r="F5" s="33" t="s">
        <v>52</v>
      </c>
      <c r="G5" s="33"/>
      <c r="H5" s="33" t="s">
        <v>53</v>
      </c>
    </row>
    <row r="6" spans="1:8" ht="24.95" customHeight="1">
      <c r="A6" s="30">
        <v>4</v>
      </c>
      <c r="B6" s="31" t="s">
        <v>26</v>
      </c>
      <c r="C6" s="32" t="s">
        <v>51</v>
      </c>
      <c r="D6" s="30" t="s">
        <v>42</v>
      </c>
      <c r="E6" s="30">
        <f>5382*25</f>
        <v>134550</v>
      </c>
      <c r="F6" s="30" t="s">
        <v>52</v>
      </c>
      <c r="G6" s="30"/>
      <c r="H6" s="30" t="s">
        <v>53</v>
      </c>
    </row>
    <row r="7" spans="1:8" ht="24.95" customHeight="1">
      <c r="A7" s="30">
        <v>5</v>
      </c>
      <c r="B7" s="31" t="s">
        <v>29</v>
      </c>
      <c r="C7" s="32" t="s">
        <v>101</v>
      </c>
      <c r="D7" s="30" t="s">
        <v>42</v>
      </c>
      <c r="E7" s="36">
        <f>4658*36</f>
        <v>167688</v>
      </c>
      <c r="F7" s="30" t="s">
        <v>52</v>
      </c>
      <c r="G7" s="30"/>
      <c r="H7" s="30" t="s">
        <v>53</v>
      </c>
    </row>
    <row r="8" spans="1:8" ht="24.95" customHeight="1">
      <c r="A8" s="30">
        <v>6</v>
      </c>
      <c r="B8" s="34" t="s">
        <v>28</v>
      </c>
      <c r="C8" s="35" t="s">
        <v>51</v>
      </c>
      <c r="D8" s="33" t="s">
        <v>42</v>
      </c>
      <c r="E8" s="33">
        <f>5553*25</f>
        <v>138825</v>
      </c>
      <c r="F8" s="33" t="s">
        <v>52</v>
      </c>
      <c r="G8" s="33"/>
      <c r="H8" s="33" t="s">
        <v>53</v>
      </c>
    </row>
    <row r="9" spans="1:8" ht="24.95" customHeight="1">
      <c r="A9" s="30">
        <v>7</v>
      </c>
      <c r="B9" s="34" t="s">
        <v>33</v>
      </c>
      <c r="C9" s="35" t="s">
        <v>104</v>
      </c>
      <c r="D9" s="30" t="s">
        <v>42</v>
      </c>
      <c r="E9" s="33">
        <f>498*36</f>
        <v>17928</v>
      </c>
      <c r="F9" s="33" t="s">
        <v>52</v>
      </c>
      <c r="G9" s="33"/>
      <c r="H9" s="33" t="s">
        <v>53</v>
      </c>
    </row>
    <row r="10" spans="1:8" ht="24.95" customHeight="1">
      <c r="A10" s="30">
        <v>8</v>
      </c>
      <c r="B10" s="31" t="s">
        <v>27</v>
      </c>
      <c r="C10" s="32" t="s">
        <v>99</v>
      </c>
      <c r="D10" s="30" t="s">
        <v>42</v>
      </c>
      <c r="E10" s="30">
        <f>1474*25</f>
        <v>36850</v>
      </c>
      <c r="F10" s="30" t="s">
        <v>52</v>
      </c>
      <c r="G10" s="30"/>
      <c r="H10" s="30" t="s">
        <v>53</v>
      </c>
    </row>
    <row r="11" spans="1:8" ht="24.95" customHeight="1">
      <c r="A11" s="30">
        <v>9</v>
      </c>
      <c r="B11" s="31" t="s">
        <v>32</v>
      </c>
      <c r="C11" s="32" t="s">
        <v>103</v>
      </c>
      <c r="D11" s="30" t="s">
        <v>42</v>
      </c>
      <c r="E11" s="30">
        <f>412*49</f>
        <v>20188</v>
      </c>
      <c r="F11" s="30" t="s">
        <v>52</v>
      </c>
      <c r="G11" s="30"/>
      <c r="H11" s="30" t="s">
        <v>53</v>
      </c>
    </row>
    <row r="12" spans="1:8" ht="24.95" customHeight="1">
      <c r="A12" s="30">
        <v>10</v>
      </c>
      <c r="B12" s="33" t="s">
        <v>31</v>
      </c>
      <c r="C12" s="35" t="s">
        <v>54</v>
      </c>
      <c r="D12" s="33" t="s">
        <v>55</v>
      </c>
      <c r="E12" s="33">
        <v>12974</v>
      </c>
      <c r="F12" s="33" t="s">
        <v>54</v>
      </c>
      <c r="G12" s="33"/>
      <c r="H12" s="33"/>
    </row>
    <row r="13" spans="1:8" ht="35.1" customHeight="1">
      <c r="A13" s="30">
        <v>11</v>
      </c>
      <c r="B13" s="30" t="s">
        <v>15</v>
      </c>
      <c r="C13" s="32" t="s">
        <v>56</v>
      </c>
      <c r="D13" s="30" t="s">
        <v>42</v>
      </c>
      <c r="E13" s="30">
        <v>348</v>
      </c>
      <c r="F13" s="30" t="s">
        <v>57</v>
      </c>
      <c r="G13" s="30"/>
      <c r="H13" s="30" t="s">
        <v>58</v>
      </c>
    </row>
    <row r="14" spans="1:8" ht="35.1" customHeight="1">
      <c r="A14" s="30">
        <v>12</v>
      </c>
      <c r="B14" s="30" t="s">
        <v>59</v>
      </c>
      <c r="C14" s="32" t="s">
        <v>60</v>
      </c>
      <c r="D14" s="30" t="s">
        <v>42</v>
      </c>
      <c r="E14" s="30">
        <v>11</v>
      </c>
      <c r="F14" s="30" t="s">
        <v>61</v>
      </c>
      <c r="G14" s="30"/>
      <c r="H14" s="30" t="s">
        <v>62</v>
      </c>
    </row>
    <row r="15" spans="1:8" ht="35.1" customHeight="1">
      <c r="A15" s="30">
        <v>13</v>
      </c>
      <c r="B15" s="33" t="s">
        <v>24</v>
      </c>
      <c r="C15" s="35" t="s">
        <v>63</v>
      </c>
      <c r="D15" s="33" t="s">
        <v>42</v>
      </c>
      <c r="E15" s="33">
        <v>814</v>
      </c>
      <c r="F15" s="33" t="s">
        <v>57</v>
      </c>
      <c r="G15" s="33"/>
      <c r="H15" s="33" t="s">
        <v>58</v>
      </c>
    </row>
    <row r="16" spans="1:8" ht="35.1" customHeight="1">
      <c r="A16" s="30">
        <v>14</v>
      </c>
      <c r="B16" s="30" t="s">
        <v>64</v>
      </c>
      <c r="C16" s="32" t="s">
        <v>65</v>
      </c>
      <c r="D16" s="30" t="s">
        <v>42</v>
      </c>
      <c r="E16" s="30">
        <v>72</v>
      </c>
      <c r="F16" s="30" t="s">
        <v>66</v>
      </c>
      <c r="G16" s="30"/>
      <c r="H16" s="30" t="s">
        <v>67</v>
      </c>
    </row>
    <row r="17" spans="1:8" ht="35.1" customHeight="1">
      <c r="A17" s="30">
        <v>15</v>
      </c>
      <c r="B17" s="33" t="s">
        <v>14</v>
      </c>
      <c r="C17" s="35" t="s">
        <v>68</v>
      </c>
      <c r="D17" s="33" t="s">
        <v>42</v>
      </c>
      <c r="E17" s="33">
        <v>187</v>
      </c>
      <c r="F17" s="33" t="s">
        <v>66</v>
      </c>
      <c r="G17" s="33"/>
      <c r="H17" s="33" t="s">
        <v>69</v>
      </c>
    </row>
    <row r="18" spans="1:8" ht="35.1" customHeight="1">
      <c r="A18" s="30">
        <v>16</v>
      </c>
      <c r="B18" s="30" t="s">
        <v>21</v>
      </c>
      <c r="C18" s="32" t="s">
        <v>70</v>
      </c>
      <c r="D18" s="30" t="s">
        <v>42</v>
      </c>
      <c r="E18" s="30">
        <v>3</v>
      </c>
      <c r="F18" s="30" t="s">
        <v>57</v>
      </c>
      <c r="G18" s="30"/>
      <c r="H18" s="30" t="s">
        <v>58</v>
      </c>
    </row>
    <row r="19" spans="1:8" ht="35.1" customHeight="1">
      <c r="A19" s="30">
        <v>17</v>
      </c>
      <c r="B19" s="30" t="s">
        <v>23</v>
      </c>
      <c r="C19" s="32" t="s">
        <v>63</v>
      </c>
      <c r="D19" s="30" t="s">
        <v>42</v>
      </c>
      <c r="E19" s="30">
        <v>221</v>
      </c>
      <c r="F19" s="30" t="s">
        <v>57</v>
      </c>
      <c r="G19" s="30"/>
      <c r="H19" s="30" t="s">
        <v>58</v>
      </c>
    </row>
    <row r="20" spans="1:8" ht="35.1" customHeight="1">
      <c r="A20" s="30">
        <v>18</v>
      </c>
      <c r="B20" s="30" t="s">
        <v>22</v>
      </c>
      <c r="C20" s="32" t="s">
        <v>70</v>
      </c>
      <c r="D20" s="30" t="s">
        <v>42</v>
      </c>
      <c r="E20" s="30">
        <v>198</v>
      </c>
      <c r="F20" s="30" t="s">
        <v>57</v>
      </c>
      <c r="G20" s="30"/>
      <c r="H20" s="30" t="s">
        <v>58</v>
      </c>
    </row>
    <row r="21" spans="1:8" ht="35.1" customHeight="1">
      <c r="A21" s="30">
        <v>19</v>
      </c>
      <c r="B21" s="30" t="s">
        <v>13</v>
      </c>
      <c r="C21" s="32" t="s">
        <v>65</v>
      </c>
      <c r="D21" s="30" t="s">
        <v>42</v>
      </c>
      <c r="E21" s="30">
        <v>176</v>
      </c>
      <c r="F21" s="30" t="s">
        <v>66</v>
      </c>
      <c r="G21" s="30"/>
      <c r="H21" s="30" t="s">
        <v>71</v>
      </c>
    </row>
    <row r="22" spans="1:8" ht="35.1" customHeight="1">
      <c r="A22" s="30">
        <v>20</v>
      </c>
      <c r="B22" s="33" t="s">
        <v>41</v>
      </c>
      <c r="C22" s="35" t="s">
        <v>72</v>
      </c>
      <c r="D22" s="33" t="s">
        <v>42</v>
      </c>
      <c r="E22" s="33">
        <v>29</v>
      </c>
      <c r="F22" s="33" t="s">
        <v>73</v>
      </c>
      <c r="G22" s="33"/>
      <c r="H22" s="33" t="s">
        <v>74</v>
      </c>
    </row>
    <row r="23" spans="1:8" ht="35.1" customHeight="1">
      <c r="A23" s="30">
        <v>21</v>
      </c>
      <c r="B23" s="30" t="s">
        <v>17</v>
      </c>
      <c r="C23" s="32" t="s">
        <v>75</v>
      </c>
      <c r="D23" s="30" t="s">
        <v>42</v>
      </c>
      <c r="E23" s="30">
        <v>738</v>
      </c>
      <c r="F23" s="30" t="s">
        <v>57</v>
      </c>
      <c r="G23" s="30"/>
      <c r="H23" s="30" t="s">
        <v>58</v>
      </c>
    </row>
    <row r="24" spans="1:8" ht="35.1" customHeight="1">
      <c r="A24" s="30">
        <v>22</v>
      </c>
      <c r="B24" s="30" t="s">
        <v>37</v>
      </c>
      <c r="C24" s="32" t="s">
        <v>76</v>
      </c>
      <c r="D24" s="30" t="s">
        <v>42</v>
      </c>
      <c r="E24" s="30">
        <v>128</v>
      </c>
      <c r="F24" s="30" t="s">
        <v>66</v>
      </c>
      <c r="G24" s="30"/>
      <c r="H24" s="30" t="s">
        <v>77</v>
      </c>
    </row>
    <row r="25" spans="1:8" ht="35.1" customHeight="1">
      <c r="A25" s="30">
        <v>23</v>
      </c>
      <c r="B25" s="30" t="s">
        <v>34</v>
      </c>
      <c r="C25" s="32" t="s">
        <v>78</v>
      </c>
      <c r="D25" s="30" t="s">
        <v>42</v>
      </c>
      <c r="E25" s="30">
        <v>3954</v>
      </c>
      <c r="F25" s="30" t="s">
        <v>79</v>
      </c>
      <c r="G25" s="30"/>
      <c r="H25" s="30" t="s">
        <v>80</v>
      </c>
    </row>
    <row r="26" spans="1:8" ht="35.1" customHeight="1">
      <c r="A26" s="30">
        <v>24</v>
      </c>
      <c r="B26" s="33" t="s">
        <v>40</v>
      </c>
      <c r="C26" s="35" t="s">
        <v>81</v>
      </c>
      <c r="D26" s="33" t="s">
        <v>42</v>
      </c>
      <c r="E26" s="33">
        <v>189</v>
      </c>
      <c r="F26" s="33" t="s">
        <v>66</v>
      </c>
      <c r="G26" s="33"/>
      <c r="H26" s="33" t="s">
        <v>82</v>
      </c>
    </row>
    <row r="27" spans="1:8" ht="35.1" customHeight="1">
      <c r="A27" s="30">
        <v>25</v>
      </c>
      <c r="B27" s="30" t="s">
        <v>36</v>
      </c>
      <c r="C27" s="32" t="s">
        <v>78</v>
      </c>
      <c r="D27" s="30" t="s">
        <v>42</v>
      </c>
      <c r="E27" s="30">
        <v>4706</v>
      </c>
      <c r="F27" s="30" t="s">
        <v>79</v>
      </c>
      <c r="G27" s="30"/>
      <c r="H27" s="30" t="s">
        <v>83</v>
      </c>
    </row>
    <row r="28" spans="1:8" ht="35.1" customHeight="1">
      <c r="A28" s="30">
        <v>26</v>
      </c>
      <c r="B28" s="30" t="s">
        <v>35</v>
      </c>
      <c r="C28" s="32" t="s">
        <v>78</v>
      </c>
      <c r="D28" s="30" t="s">
        <v>42</v>
      </c>
      <c r="E28" s="30">
        <v>1057</v>
      </c>
      <c r="F28" s="30" t="s">
        <v>79</v>
      </c>
      <c r="G28" s="30"/>
      <c r="H28" s="30" t="s">
        <v>80</v>
      </c>
    </row>
    <row r="29" spans="1:8" ht="35.1" customHeight="1">
      <c r="A29" s="30">
        <v>27</v>
      </c>
      <c r="B29" s="30" t="s">
        <v>43</v>
      </c>
      <c r="C29" s="32" t="s">
        <v>84</v>
      </c>
      <c r="D29" s="30" t="s">
        <v>42</v>
      </c>
      <c r="E29" s="30">
        <v>554</v>
      </c>
      <c r="F29" s="30" t="s">
        <v>73</v>
      </c>
      <c r="G29" s="30"/>
      <c r="H29" s="30" t="s">
        <v>58</v>
      </c>
    </row>
    <row r="30" spans="1:8" ht="35.1" customHeight="1">
      <c r="A30" s="30">
        <v>28</v>
      </c>
      <c r="B30" s="30" t="s">
        <v>19</v>
      </c>
      <c r="C30" s="32" t="s">
        <v>85</v>
      </c>
      <c r="D30" s="30" t="s">
        <v>42</v>
      </c>
      <c r="E30" s="30">
        <v>448</v>
      </c>
      <c r="F30" s="30" t="s">
        <v>57</v>
      </c>
      <c r="G30" s="30"/>
      <c r="H30" s="30" t="s">
        <v>86</v>
      </c>
    </row>
    <row r="31" spans="1:8" ht="35.1" customHeight="1">
      <c r="A31" s="30">
        <v>29</v>
      </c>
      <c r="B31" s="30" t="s">
        <v>16</v>
      </c>
      <c r="C31" s="32" t="s">
        <v>87</v>
      </c>
      <c r="D31" s="30" t="s">
        <v>42</v>
      </c>
      <c r="E31" s="30">
        <v>313</v>
      </c>
      <c r="F31" s="30" t="s">
        <v>57</v>
      </c>
      <c r="G31" s="30"/>
      <c r="H31" s="30" t="s">
        <v>58</v>
      </c>
    </row>
    <row r="32" spans="1:8" ht="35.1" customHeight="1">
      <c r="A32" s="30">
        <v>30</v>
      </c>
      <c r="B32" s="30" t="s">
        <v>18</v>
      </c>
      <c r="C32" s="32" t="s">
        <v>88</v>
      </c>
      <c r="D32" s="30" t="s">
        <v>42</v>
      </c>
      <c r="E32" s="30">
        <v>401</v>
      </c>
      <c r="F32" s="30" t="s">
        <v>57</v>
      </c>
      <c r="G32" s="30"/>
      <c r="H32" s="30" t="s">
        <v>86</v>
      </c>
    </row>
    <row r="33" spans="1:8" ht="35.1" customHeight="1">
      <c r="A33" s="30">
        <v>31</v>
      </c>
      <c r="B33" s="33" t="s">
        <v>38</v>
      </c>
      <c r="C33" s="35" t="s">
        <v>89</v>
      </c>
      <c r="D33" s="33" t="s">
        <v>42</v>
      </c>
      <c r="E33" s="33">
        <v>65</v>
      </c>
      <c r="F33" s="33" t="s">
        <v>66</v>
      </c>
      <c r="G33" s="33"/>
      <c r="H33" s="33" t="s">
        <v>90</v>
      </c>
    </row>
    <row r="34" spans="1:8" ht="35.1" customHeight="1">
      <c r="A34" s="30">
        <v>32</v>
      </c>
      <c r="B34" s="30" t="s">
        <v>39</v>
      </c>
      <c r="C34" s="32" t="s">
        <v>91</v>
      </c>
      <c r="D34" s="30" t="s">
        <v>42</v>
      </c>
      <c r="E34" s="30">
        <v>93</v>
      </c>
      <c r="F34" s="30" t="s">
        <v>66</v>
      </c>
      <c r="G34" s="30"/>
      <c r="H34" s="30" t="s">
        <v>92</v>
      </c>
    </row>
    <row r="35" spans="1:8" ht="35.1" customHeight="1">
      <c r="A35" s="30">
        <v>33</v>
      </c>
      <c r="B35" s="30" t="s">
        <v>93</v>
      </c>
      <c r="C35" s="32" t="s">
        <v>94</v>
      </c>
      <c r="D35" s="30" t="s">
        <v>42</v>
      </c>
      <c r="E35" s="30">
        <v>48</v>
      </c>
      <c r="F35" s="30" t="s">
        <v>95</v>
      </c>
      <c r="G35" s="30"/>
      <c r="H35" s="30" t="s">
        <v>96</v>
      </c>
    </row>
    <row r="36" spans="1:8" ht="35.1" customHeight="1">
      <c r="A36" s="30">
        <v>34</v>
      </c>
      <c r="B36" s="30" t="s">
        <v>20</v>
      </c>
      <c r="C36" s="32" t="s">
        <v>85</v>
      </c>
      <c r="D36" s="30" t="s">
        <v>42</v>
      </c>
      <c r="E36" s="30">
        <v>29</v>
      </c>
      <c r="F36" s="30" t="s">
        <v>57</v>
      </c>
      <c r="G36" s="30"/>
      <c r="H36" s="30" t="s">
        <v>58</v>
      </c>
    </row>
    <row r="37" spans="1:8" ht="35.1" customHeight="1">
      <c r="A37" s="30">
        <v>35</v>
      </c>
      <c r="B37" s="30" t="s">
        <v>97</v>
      </c>
      <c r="C37" s="32" t="s">
        <v>84</v>
      </c>
      <c r="D37" s="30" t="s">
        <v>42</v>
      </c>
      <c r="E37" s="30">
        <v>277</v>
      </c>
      <c r="F37" s="30" t="s">
        <v>73</v>
      </c>
      <c r="G37" s="30"/>
      <c r="H37" s="30" t="s">
        <v>58</v>
      </c>
    </row>
  </sheetData>
  <autoFilter ref="B1:B37"/>
  <mergeCells count="1">
    <mergeCell ref="A1:H1"/>
  </mergeCells>
  <phoneticPr fontId="16" type="noConversion"/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7</vt:i4>
      </vt:variant>
    </vt:vector>
  </HeadingPairs>
  <TitlesOfParts>
    <vt:vector size="16" baseType="lpstr">
      <vt:lpstr>汇总</vt:lpstr>
      <vt:lpstr>第100章</vt:lpstr>
      <vt:lpstr>第200章</vt:lpstr>
      <vt:lpstr>第300章</vt:lpstr>
      <vt:lpstr>第400章</vt:lpstr>
      <vt:lpstr>第600章</vt:lpstr>
      <vt:lpstr>第700章</vt:lpstr>
      <vt:lpstr>第700章做法明细</vt:lpstr>
      <vt:lpstr>Sheet1 (3)</vt:lpstr>
      <vt:lpstr>第100章!Print_Titles</vt:lpstr>
      <vt:lpstr>第200章!Print_Titles</vt:lpstr>
      <vt:lpstr>第300章!Print_Titles</vt:lpstr>
      <vt:lpstr>第400章!Print_Titles</vt:lpstr>
      <vt:lpstr>第600章!Print_Titles</vt:lpstr>
      <vt:lpstr>第700章!Print_Titles</vt:lpstr>
      <vt:lpstr>第700章做法明细!Print_Titles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cp:lastPrinted>2023-06-20T00:28:26Z</cp:lastPrinted>
  <dcterms:created xsi:type="dcterms:W3CDTF">2018-02-27T11:14:00Z</dcterms:created>
  <dcterms:modified xsi:type="dcterms:W3CDTF">2023-06-20T06:33:03Z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