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023年招标项目\中胜隧道\招标文件\2023年三明福银高速大排一号隧道A道进口仰坡病害治理工程网材料\"/>
    </mc:Choice>
  </mc:AlternateContent>
  <bookViews>
    <workbookView xWindow="0" yWindow="0" windowWidth="28800" windowHeight="12540" tabRatio="714" activeTab="2"/>
  </bookViews>
  <sheets>
    <sheet name="汇总" sheetId="1" r:id="rId1"/>
    <sheet name="第100章" sheetId="16" r:id="rId2"/>
    <sheet name="第500章" sheetId="28" r:id="rId3"/>
    <sheet name="Sheet1 (3)" sheetId="17" state="hidden" r:id="rId4"/>
  </sheets>
  <definedNames>
    <definedName name="_xlnm._FilterDatabase" localSheetId="3" hidden="1">'Sheet1 (3)'!$B$1:$B$37</definedName>
    <definedName name="_xlnm._FilterDatabase" localSheetId="1" hidden="1">第100章!$C$1:$C$13</definedName>
    <definedName name="_xlnm._FilterDatabase" localSheetId="2" hidden="1">第500章!$D$1:$D$14</definedName>
    <definedName name="_xlnm.Print_Titles" localSheetId="1">第100章!$1:$5</definedName>
    <definedName name="_xlnm.Print_Titles" localSheetId="2">第500章!$1:$5</definedName>
  </definedNames>
  <calcPr calcId="152511"/>
</workbook>
</file>

<file path=xl/calcChain.xml><?xml version="1.0" encoding="utf-8"?>
<calcChain xmlns="http://schemas.openxmlformats.org/spreadsheetml/2006/main">
  <c r="I8" i="28" l="1"/>
  <c r="I9" i="28"/>
  <c r="I10" i="28"/>
  <c r="I11" i="28"/>
  <c r="I13" i="28"/>
  <c r="I7" i="28"/>
  <c r="I14" i="28" s="1"/>
  <c r="B2" i="28" l="1"/>
  <c r="E6" i="1" l="1"/>
  <c r="E5" i="1"/>
  <c r="F11" i="16"/>
  <c r="F8" i="16"/>
  <c r="G14" i="28"/>
  <c r="G9" i="28"/>
  <c r="G10" i="28"/>
  <c r="G11" i="28"/>
  <c r="G13" i="28"/>
  <c r="G7" i="28"/>
  <c r="F6" i="1"/>
  <c r="G8" i="28"/>
  <c r="H8" i="16" l="1"/>
  <c r="H11" i="16"/>
  <c r="I12" i="16"/>
  <c r="G12" i="16" l="1"/>
  <c r="G13" i="16" s="1"/>
  <c r="I9" i="16" l="1"/>
  <c r="G9" i="16" l="1"/>
  <c r="G11" i="16" l="1"/>
  <c r="G8" i="16"/>
  <c r="I11" i="16"/>
  <c r="I8" i="16"/>
  <c r="I13" i="16" s="1"/>
  <c r="F5" i="1" l="1"/>
  <c r="B2" i="16"/>
  <c r="F7" i="1" l="1"/>
  <c r="F8" i="1" s="1"/>
  <c r="E7" i="1"/>
  <c r="E11" i="17"/>
  <c r="E10" i="17"/>
  <c r="E9" i="17"/>
  <c r="E8" i="17"/>
  <c r="E7" i="17"/>
  <c r="E6" i="17"/>
  <c r="E5" i="17"/>
  <c r="E4" i="17"/>
  <c r="E3" i="17"/>
  <c r="E8" i="1" l="1"/>
</calcChain>
</file>

<file path=xl/sharedStrings.xml><?xml version="1.0" encoding="utf-8"?>
<sst xmlns="http://schemas.openxmlformats.org/spreadsheetml/2006/main" count="259" uniqueCount="154">
  <si>
    <t>序号</t>
  </si>
  <si>
    <t>科目名称</t>
  </si>
  <si>
    <t>控制价
（元）</t>
  </si>
  <si>
    <t>投标报价（元）</t>
  </si>
  <si>
    <t>子目号</t>
  </si>
  <si>
    <t>单位</t>
  </si>
  <si>
    <t>数量</t>
  </si>
  <si>
    <t>投标价</t>
  </si>
  <si>
    <t>单价</t>
  </si>
  <si>
    <t>合价</t>
  </si>
  <si>
    <t/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</si>
  <si>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</si>
  <si>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</si>
  <si>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</si>
  <si>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</si>
  <si>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</si>
  <si>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</si>
  <si>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</si>
  <si>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</si>
  <si>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</si>
  <si>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</si>
  <si>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</si>
  <si>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</si>
  <si>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</si>
  <si>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</si>
  <si>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</si>
  <si>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</si>
  <si>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</si>
  <si>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</si>
  <si>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</si>
  <si>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</si>
  <si>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</si>
  <si>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</si>
  <si>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</si>
  <si>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</si>
  <si>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</si>
  <si>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</si>
  <si>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</si>
  <si>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</si>
  <si>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</si>
  <si>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</si>
  <si>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</si>
  <si>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</si>
  <si>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</si>
  <si>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</si>
  <si>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</si>
  <si>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</si>
  <si>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</si>
  <si>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</si>
  <si>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</si>
  <si>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</si>
  <si>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</si>
  <si>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</si>
  <si>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</si>
  <si>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</si>
  <si>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</si>
  <si>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</si>
  <si>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</si>
  <si>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</si>
  <si>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</si>
  <si>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</si>
  <si>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</si>
  <si>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</si>
  <si>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</si>
  <si>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</si>
  <si>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</si>
  <si>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</si>
  <si>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</si>
  <si>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</si>
  <si>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</si>
  <si>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</si>
  <si>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</si>
  <si>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</si>
  <si>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</si>
  <si>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</si>
  <si>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</si>
  <si>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</si>
  <si>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</si>
  <si>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</si>
  <si>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</si>
  <si>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</si>
  <si>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</si>
  <si>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</si>
  <si>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</si>
  <si>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</si>
  <si>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</si>
  <si>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</si>
  <si>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</si>
  <si>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</si>
  <si>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</si>
  <si>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</si>
  <si>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</si>
  <si>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</si>
  <si>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</si>
  <si>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</si>
  <si>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</si>
  <si>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</si>
  <si>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</si>
  <si>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</si>
  <si>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</si>
  <si>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</si>
  <si>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</si>
  <si>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</si>
  <si>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</si>
  <si>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</si>
  <si>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</si>
  <si>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</si>
  <si>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</si>
  <si>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</si>
  <si>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</si>
  <si>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</si>
  <si>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</si>
  <si>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</si>
  <si>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清单     第100章     总则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</si>
  <si>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</si>
  <si>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</si>
  <si>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</si>
  <si>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</si>
  <si>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-b</t>
    <phoneticPr fontId="16" type="noConversion"/>
  </si>
  <si>
    <t>按合同条款规定，提供第三者责任险</t>
    <phoneticPr fontId="16" type="noConversion"/>
  </si>
  <si>
    <t>按合同条款规定，提供建筑工程一切险</t>
    <phoneticPr fontId="16" type="noConversion"/>
  </si>
  <si>
    <t>102-3</t>
  </si>
  <si>
    <t>安全生产费</t>
    <phoneticPr fontId="16" type="noConversion"/>
  </si>
  <si>
    <t>102-4</t>
  </si>
  <si>
    <t>施工安全布控</t>
    <phoneticPr fontId="16" type="noConversion"/>
  </si>
  <si>
    <t>项</t>
    <phoneticPr fontId="16" type="noConversion"/>
  </si>
  <si>
    <t>子目名称</t>
  </si>
  <si>
    <t>投标报价（即5=5）</t>
    <phoneticPr fontId="16" type="noConversion"/>
  </si>
  <si>
    <t>工程量清单</t>
    <phoneticPr fontId="16" type="noConversion"/>
  </si>
  <si>
    <t>清单     第500章     隧道</t>
    <phoneticPr fontId="16" type="noConversion"/>
  </si>
  <si>
    <t>投标控制价</t>
    <phoneticPr fontId="16" type="noConversion"/>
  </si>
  <si>
    <t>506-2</t>
  </si>
  <si>
    <t>510-2</t>
  </si>
  <si>
    <t>消防设施</t>
  </si>
  <si>
    <t>清单  第500章  合计   人民币(元)</t>
    <phoneticPr fontId="16" type="noConversion"/>
  </si>
  <si>
    <t>洞内维修加固</t>
    <phoneticPr fontId="24" type="noConversion"/>
  </si>
  <si>
    <t>506-1</t>
    <phoneticPr fontId="24" type="noConversion"/>
  </si>
  <si>
    <t>裂缝（宽度大于0.2mm）</t>
    <phoneticPr fontId="24" type="noConversion"/>
  </si>
  <si>
    <t>衬砌表面损伤处理环氧砂浆（剥落层厚度2-5cm）</t>
    <phoneticPr fontId="24" type="noConversion"/>
  </si>
  <si>
    <t>506-3</t>
  </si>
  <si>
    <t>衬砌表面损伤处理环氧砂浆（剥落层厚度小于2cm）</t>
    <phoneticPr fontId="24" type="noConversion"/>
  </si>
  <si>
    <t>506-4</t>
  </si>
  <si>
    <t>清洗衬砌表面</t>
    <phoneticPr fontId="24" type="noConversion"/>
  </si>
  <si>
    <t>506-5</t>
  </si>
  <si>
    <t>移动支架</t>
    <phoneticPr fontId="24" type="noConversion"/>
  </si>
  <si>
    <t>510-2-1</t>
    <phoneticPr fontId="24" type="noConversion"/>
  </si>
  <si>
    <t>更换消火栓</t>
    <phoneticPr fontId="24" type="noConversion"/>
  </si>
  <si>
    <t>m</t>
    <phoneticPr fontId="24" type="noConversion"/>
  </si>
  <si>
    <t>m2</t>
    <phoneticPr fontId="24" type="noConversion"/>
  </si>
  <si>
    <t>m2</t>
  </si>
  <si>
    <t>座</t>
    <phoneticPr fontId="24" type="noConversion"/>
  </si>
  <si>
    <t>套</t>
    <phoneticPr fontId="24" type="noConversion"/>
  </si>
  <si>
    <t>隧道</t>
    <phoneticPr fontId="16" type="noConversion"/>
  </si>
  <si>
    <t>项目名称：2023年三明高速中胜隧道火损修复工程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</si>
</sst>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0.5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2" fillId="0" borderId="0"/>
    <xf numFmtId="0" fontId="18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177" fontId="30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4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21" xfId="0" applyFont="1" applyFill="1" applyBorder="1" applyAlignment="1">
      <alignment horizontal="center" vertical="center" wrapText="1"/>
    </xf>
    <xf numFmtId="176" fontId="33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3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7" fontId="21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26" fillId="0" borderId="4" xfId="0" applyFont="1" applyFill="1" applyBorder="1" applyAlignment="1">
      <alignment horizontal="center" vertical="center" wrapText="1"/>
    </xf>
    <xf numFmtId="0" fontId="18" fillId="0" borderId="0" xfId="0" applyFont="1" applyFill="1" applyProtection="1">
      <alignment vertical="center"/>
    </xf>
    <xf numFmtId="177" fontId="0" fillId="0" borderId="0" xfId="0" applyNumberFormat="1" applyFill="1" applyProtection="1">
      <alignment vertical="center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 applyProtection="1">
      <alignment horizontal="center" vertical="center" wrapText="1"/>
      <protection hidden="1"/>
    </xf>
    <xf numFmtId="176" fontId="33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3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 applyProtection="1">
      <alignment horizontal="center" vertical="center" wrapText="1"/>
      <protection hidden="1"/>
    </xf>
    <xf numFmtId="176" fontId="34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4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4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22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6" fontId="2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7" fontId="30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Fill="1" applyProtection="1">
      <alignment vertical="center"/>
      <protection locked="0"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locked="0" hidden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zoomScale="145" zoomScaleNormal="145" workbookViewId="0">
      <selection activeCell="I4" sqref="I4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86" t="s">
        <v>116</v>
      </c>
      <c r="C2" s="86"/>
      <c r="D2" s="86"/>
      <c r="E2" s="86"/>
      <c r="F2" s="86"/>
    </row>
    <row r="3" spans="1:10" ht="24.95" customHeight="1" thickBot="1">
      <c r="A3" s="7"/>
      <c r="B3" s="87" t="s">
        <v>153</v>
      </c>
      <c r="C3" s="87"/>
      <c r="D3" s="87"/>
      <c r="E3" s="87"/>
      <c r="F3" s="87"/>
    </row>
    <row r="4" spans="1:10" s="5" customFormat="1" ht="35.1" customHeight="1">
      <c r="A4" s="9"/>
      <c r="B4" s="10" t="s">
        <v>0</v>
      </c>
      <c r="C4" s="43" t="s">
        <v>104</v>
      </c>
      <c r="D4" s="43" t="s">
        <v>1</v>
      </c>
      <c r="E4" s="41" t="s">
        <v>2</v>
      </c>
      <c r="F4" s="11" t="s">
        <v>3</v>
      </c>
      <c r="I4" s="40"/>
    </row>
    <row r="5" spans="1:10" s="5" customFormat="1" ht="35.1" customHeight="1">
      <c r="A5" s="9"/>
      <c r="B5" s="12">
        <v>1</v>
      </c>
      <c r="C5" s="42">
        <v>100</v>
      </c>
      <c r="D5" s="49" t="s">
        <v>105</v>
      </c>
      <c r="E5" s="44">
        <f>第100章!G13</f>
        <v>27081</v>
      </c>
      <c r="F5" s="45">
        <f>第100章!I13</f>
        <v>5000</v>
      </c>
      <c r="I5" s="40"/>
    </row>
    <row r="6" spans="1:10" s="5" customFormat="1" ht="35.1" customHeight="1">
      <c r="A6" s="9"/>
      <c r="B6" s="12">
        <v>2</v>
      </c>
      <c r="C6" s="42">
        <v>500</v>
      </c>
      <c r="D6" s="49" t="s">
        <v>152</v>
      </c>
      <c r="E6" s="44">
        <f>第500章!G14</f>
        <v>302494</v>
      </c>
      <c r="F6" s="45">
        <f>第500章!I14</f>
        <v>0</v>
      </c>
    </row>
    <row r="7" spans="1:10" s="5" customFormat="1" ht="35.1" customHeight="1">
      <c r="A7" s="9"/>
      <c r="B7" s="12">
        <v>5</v>
      </c>
      <c r="C7" s="88" t="s">
        <v>117</v>
      </c>
      <c r="D7" s="89"/>
      <c r="E7" s="44">
        <f>SUM(E5:E6)</f>
        <v>329575</v>
      </c>
      <c r="F7" s="45">
        <f>SUM(F5:F6)</f>
        <v>5000</v>
      </c>
    </row>
    <row r="8" spans="1:10" s="5" customFormat="1" ht="35.1" customHeight="1" thickBot="1">
      <c r="A8" s="9"/>
      <c r="B8" s="13">
        <v>6</v>
      </c>
      <c r="C8" s="90" t="s">
        <v>127</v>
      </c>
      <c r="D8" s="91"/>
      <c r="E8" s="46">
        <f>E7</f>
        <v>329575</v>
      </c>
      <c r="F8" s="47">
        <f>F7</f>
        <v>5000</v>
      </c>
      <c r="I8" s="40"/>
      <c r="J8" s="16"/>
    </row>
    <row r="9" spans="1:10" s="5" customFormat="1" ht="18.75">
      <c r="A9" s="9"/>
      <c r="B9" s="84"/>
      <c r="C9" s="85"/>
      <c r="D9" s="85"/>
      <c r="E9" s="14"/>
      <c r="F9" s="15"/>
      <c r="G9" s="16"/>
    </row>
    <row r="10" spans="1:10" ht="18.75">
      <c r="F10" s="5"/>
    </row>
    <row r="11" spans="1:10">
      <c r="D11" s="66"/>
    </row>
    <row r="12" spans="1:10">
      <c r="D12" s="66"/>
    </row>
    <row r="13" spans="1:10">
      <c r="E13" s="67"/>
    </row>
  </sheetData>
  <sheetProtection algorithmName="SHA-512" hashValue="Xuvg+CWaZ9CRgQEgbv+jRLlPpfPPMAtT8wtJU22H+3DDPHbWlravH0NvLfACZ5en91bUApDqQrOZaHvu/59YVA==" saltValue="vFPfU/dM6GFtq0xczK30tQ==" spinCount="100000" sheet="1" objects="1" scenarios="1" selectLockedCells="1"/>
  <mergeCells count="5">
    <mergeCell ref="B9:D9"/>
    <mergeCell ref="B2:F2"/>
    <mergeCell ref="B3:F3"/>
    <mergeCell ref="C7:D7"/>
    <mergeCell ref="C8:D8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3"/>
  <sheetViews>
    <sheetView zoomScale="145" zoomScaleNormal="145" workbookViewId="0">
      <selection activeCell="H6" sqref="H6:H13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95" t="s">
        <v>103</v>
      </c>
      <c r="C1" s="95"/>
      <c r="D1" s="95"/>
      <c r="E1" s="95"/>
      <c r="F1" s="95"/>
      <c r="G1" s="96"/>
      <c r="H1" s="95"/>
      <c r="I1" s="95"/>
    </row>
    <row r="2" spans="2:10" s="2" customFormat="1" ht="20.100000000000001" customHeight="1" thickBot="1">
      <c r="B2" s="97" t="str">
        <f>汇总!B3</f>
        <v>项目名称：2023年三明高速中胜隧道火损修复工程</v>
      </c>
      <c r="C2" s="97"/>
      <c r="D2" s="97"/>
      <c r="E2" s="97"/>
      <c r="F2" s="97"/>
      <c r="G2" s="97"/>
      <c r="H2" s="97"/>
      <c r="I2" s="97"/>
    </row>
    <row r="3" spans="2:10" s="2" customFormat="1" ht="24.95" customHeight="1">
      <c r="B3" s="103" t="s">
        <v>113</v>
      </c>
      <c r="C3" s="104"/>
      <c r="D3" s="104"/>
      <c r="E3" s="104"/>
      <c r="F3" s="104"/>
      <c r="G3" s="104"/>
      <c r="H3" s="104"/>
      <c r="I3" s="105"/>
    </row>
    <row r="4" spans="2:10" s="3" customFormat="1" ht="20.100000000000001" customHeight="1">
      <c r="B4" s="98" t="s">
        <v>4</v>
      </c>
      <c r="C4" s="106"/>
      <c r="D4" s="99" t="s">
        <v>5</v>
      </c>
      <c r="E4" s="99" t="s">
        <v>6</v>
      </c>
      <c r="F4" s="100" t="s">
        <v>106</v>
      </c>
      <c r="G4" s="101"/>
      <c r="H4" s="99" t="s">
        <v>7</v>
      </c>
      <c r="I4" s="102"/>
    </row>
    <row r="5" spans="2:10" s="3" customFormat="1" ht="20.100000000000001" customHeight="1">
      <c r="B5" s="98"/>
      <c r="C5" s="107"/>
      <c r="D5" s="99"/>
      <c r="E5" s="99"/>
      <c r="F5" s="50" t="s">
        <v>8</v>
      </c>
      <c r="G5" s="51" t="s">
        <v>9</v>
      </c>
      <c r="H5" s="20" t="s">
        <v>8</v>
      </c>
      <c r="I5" s="17" t="s">
        <v>9</v>
      </c>
      <c r="J5"/>
    </row>
    <row r="6" spans="2:10" s="3" customFormat="1" ht="24.95" customHeight="1">
      <c r="B6" s="21">
        <v>101</v>
      </c>
      <c r="C6" s="18" t="s">
        <v>107</v>
      </c>
      <c r="D6" s="18" t="s">
        <v>10</v>
      </c>
      <c r="E6" s="22"/>
      <c r="F6" s="37"/>
      <c r="G6" s="25"/>
      <c r="H6" s="39"/>
      <c r="I6" s="26"/>
      <c r="J6"/>
    </row>
    <row r="7" spans="2:10" s="3" customFormat="1" ht="24.95" customHeight="1">
      <c r="B7" s="24" t="s">
        <v>108</v>
      </c>
      <c r="C7" s="18" t="s">
        <v>109</v>
      </c>
      <c r="D7" s="18" t="s">
        <v>10</v>
      </c>
      <c r="E7" s="22"/>
      <c r="F7" s="37"/>
      <c r="G7" s="25"/>
      <c r="H7" s="115"/>
      <c r="I7" s="26"/>
      <c r="J7"/>
    </row>
    <row r="8" spans="2:10" s="3" customFormat="1" ht="24.95" customHeight="1">
      <c r="B8" s="23" t="s">
        <v>110</v>
      </c>
      <c r="C8" s="22" t="s">
        <v>120</v>
      </c>
      <c r="D8" s="22" t="s">
        <v>111</v>
      </c>
      <c r="E8" s="22">
        <v>1</v>
      </c>
      <c r="F8" s="61">
        <f>ROUND((第500章!G14)*0.0037,0)</f>
        <v>1119</v>
      </c>
      <c r="G8" s="58">
        <f>ROUND(E8*F8,0)</f>
        <v>1119</v>
      </c>
      <c r="H8" s="63">
        <f>ROUND((第500章!I14)*0.0037,0)</f>
        <v>0</v>
      </c>
      <c r="I8" s="59">
        <f>ROUND(H8*E8,0)</f>
        <v>0</v>
      </c>
      <c r="J8"/>
    </row>
    <row r="9" spans="2:10" s="3" customFormat="1" ht="24.95" customHeight="1">
      <c r="B9" s="23" t="s">
        <v>118</v>
      </c>
      <c r="C9" s="22" t="s">
        <v>119</v>
      </c>
      <c r="D9" s="22" t="s">
        <v>111</v>
      </c>
      <c r="E9" s="22">
        <v>1</v>
      </c>
      <c r="F9" s="61">
        <v>5000</v>
      </c>
      <c r="G9" s="58">
        <f t="shared" ref="G9:G12" si="0">ROUND(E9*F9,0)</f>
        <v>5000</v>
      </c>
      <c r="H9" s="62">
        <v>5000</v>
      </c>
      <c r="I9" s="59">
        <f>ROUND(H9*E9,0)</f>
        <v>5000</v>
      </c>
      <c r="J9"/>
    </row>
    <row r="10" spans="2:10" s="3" customFormat="1" ht="24.95" customHeight="1">
      <c r="B10" s="23" t="s">
        <v>114</v>
      </c>
      <c r="C10" s="18" t="s">
        <v>115</v>
      </c>
      <c r="D10" s="22"/>
      <c r="E10" s="22"/>
      <c r="F10" s="61"/>
      <c r="G10" s="58"/>
      <c r="H10" s="62"/>
      <c r="I10" s="59"/>
      <c r="J10"/>
    </row>
    <row r="11" spans="2:10" s="3" customFormat="1" ht="24.95" customHeight="1">
      <c r="B11" s="23" t="s">
        <v>121</v>
      </c>
      <c r="C11" s="22" t="s">
        <v>122</v>
      </c>
      <c r="D11" s="22" t="s">
        <v>111</v>
      </c>
      <c r="E11" s="22">
        <v>1</v>
      </c>
      <c r="F11" s="61">
        <f>ROUND((第500章!G14)*0.015,0)</f>
        <v>4537</v>
      </c>
      <c r="G11" s="58">
        <f t="shared" si="0"/>
        <v>4537</v>
      </c>
      <c r="H11" s="64">
        <f>ROUND((第500章!I14)*0.015,0)</f>
        <v>0</v>
      </c>
      <c r="I11" s="59">
        <f t="shared" ref="I11:I12" si="1">ROUND(H11*E11,0)</f>
        <v>0</v>
      </c>
      <c r="J11"/>
    </row>
    <row r="12" spans="2:10" s="3" customFormat="1" ht="24.95" customHeight="1">
      <c r="B12" s="23" t="s">
        <v>123</v>
      </c>
      <c r="C12" s="22" t="s">
        <v>124</v>
      </c>
      <c r="D12" s="22" t="s">
        <v>125</v>
      </c>
      <c r="E12" s="22">
        <v>1</v>
      </c>
      <c r="F12" s="61">
        <v>16425</v>
      </c>
      <c r="G12" s="58">
        <f t="shared" si="0"/>
        <v>16425</v>
      </c>
      <c r="H12" s="63"/>
      <c r="I12" s="59">
        <f t="shared" si="1"/>
        <v>0</v>
      </c>
      <c r="J12"/>
    </row>
    <row r="13" spans="2:10" s="3" customFormat="1" ht="24.95" customHeight="1" thickBot="1">
      <c r="B13" s="92" t="s">
        <v>112</v>
      </c>
      <c r="C13" s="93"/>
      <c r="D13" s="93"/>
      <c r="E13" s="94"/>
      <c r="F13" s="38"/>
      <c r="G13" s="53">
        <f>ROUND(SUM(G6:G12),0)</f>
        <v>27081</v>
      </c>
      <c r="H13" s="116"/>
      <c r="I13" s="54">
        <f>ROUND(SUM(I6:I12),0)</f>
        <v>5000</v>
      </c>
    </row>
  </sheetData>
  <sheetProtection algorithmName="SHA-512" hashValue="G2Rd8p7dB5+5YcP/+t6n3oNMOkv1A59dSlD7jLIE01f6cny0AVW9SZa60Wgpj/h0MdhqbQgfgcF+rRGQJOE7oQ==" saltValue="taHnH25afc5/RImVgqmM0A==" spinCount="100000" sheet="1" objects="1" scenarios="1" selectLockedCells="1"/>
  <autoFilter ref="C1:C13"/>
  <mergeCells count="10">
    <mergeCell ref="B13:E13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tabSelected="1" zoomScale="145" zoomScaleNormal="145" workbookViewId="0">
      <selection activeCell="H7" sqref="H7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95" t="s">
        <v>128</v>
      </c>
      <c r="C1" s="95"/>
      <c r="D1" s="95"/>
      <c r="E1" s="95"/>
      <c r="F1" s="95"/>
      <c r="G1" s="96"/>
      <c r="H1" s="95"/>
      <c r="I1" s="95"/>
    </row>
    <row r="2" spans="2:10" s="2" customFormat="1" ht="20.100000000000001" customHeight="1" thickBot="1">
      <c r="B2" s="97" t="str">
        <f>汇总!B3</f>
        <v>项目名称：2023年三明高速中胜隧道火损修复工程</v>
      </c>
      <c r="C2" s="97"/>
      <c r="D2" s="97"/>
      <c r="E2" s="97"/>
      <c r="F2" s="97"/>
      <c r="G2" s="97"/>
      <c r="H2" s="97"/>
      <c r="I2" s="97"/>
    </row>
    <row r="3" spans="2:10" s="2" customFormat="1" ht="24.95" customHeight="1">
      <c r="B3" s="103" t="s">
        <v>129</v>
      </c>
      <c r="C3" s="104"/>
      <c r="D3" s="104"/>
      <c r="E3" s="104"/>
      <c r="F3" s="104"/>
      <c r="G3" s="104"/>
      <c r="H3" s="104"/>
      <c r="I3" s="105"/>
    </row>
    <row r="4" spans="2:10" s="3" customFormat="1" ht="20.100000000000001" customHeight="1">
      <c r="B4" s="98" t="s">
        <v>4</v>
      </c>
      <c r="C4" s="109" t="s">
        <v>126</v>
      </c>
      <c r="D4" s="99" t="s">
        <v>5</v>
      </c>
      <c r="E4" s="99" t="s">
        <v>6</v>
      </c>
      <c r="F4" s="100" t="s">
        <v>130</v>
      </c>
      <c r="G4" s="101"/>
      <c r="H4" s="99" t="s">
        <v>7</v>
      </c>
      <c r="I4" s="102"/>
    </row>
    <row r="5" spans="2:10" s="3" customFormat="1" ht="20.100000000000001" customHeight="1">
      <c r="B5" s="98"/>
      <c r="C5" s="110"/>
      <c r="D5" s="99"/>
      <c r="E5" s="99"/>
      <c r="F5" s="69" t="s">
        <v>8</v>
      </c>
      <c r="G5" s="70" t="s">
        <v>9</v>
      </c>
      <c r="H5" s="20" t="s">
        <v>8</v>
      </c>
      <c r="I5" s="17" t="s">
        <v>9</v>
      </c>
      <c r="J5"/>
    </row>
    <row r="6" spans="2:10" s="3" customFormat="1" ht="20.100000000000001" customHeight="1">
      <c r="B6" s="68">
        <v>506</v>
      </c>
      <c r="C6" s="71" t="s">
        <v>135</v>
      </c>
      <c r="D6" s="60"/>
      <c r="E6" s="52"/>
      <c r="F6" s="56"/>
      <c r="G6" s="57"/>
      <c r="H6" s="112"/>
      <c r="I6" s="72"/>
      <c r="J6"/>
    </row>
    <row r="7" spans="2:10" s="3" customFormat="1" ht="20.100000000000001" customHeight="1">
      <c r="B7" s="55" t="s">
        <v>136</v>
      </c>
      <c r="C7" s="74" t="s">
        <v>137</v>
      </c>
      <c r="D7" s="65" t="s">
        <v>147</v>
      </c>
      <c r="E7" s="78">
        <v>97.2</v>
      </c>
      <c r="F7" s="79">
        <v>138</v>
      </c>
      <c r="G7" s="80">
        <f>ROUND(E7*F7,0)</f>
        <v>13414</v>
      </c>
      <c r="H7" s="113"/>
      <c r="I7" s="81">
        <f>ROUND(H7*E7,0)</f>
        <v>0</v>
      </c>
      <c r="J7"/>
    </row>
    <row r="8" spans="2:10" s="3" customFormat="1" ht="20.100000000000001" customHeight="1">
      <c r="B8" s="55" t="s">
        <v>131</v>
      </c>
      <c r="C8" s="77" t="s">
        <v>138</v>
      </c>
      <c r="D8" s="65" t="s">
        <v>148</v>
      </c>
      <c r="E8" s="78">
        <v>48</v>
      </c>
      <c r="F8" s="79">
        <v>1050</v>
      </c>
      <c r="G8" s="80">
        <f>ROUND(E8*F8,0)</f>
        <v>50400</v>
      </c>
      <c r="H8" s="113"/>
      <c r="I8" s="81">
        <f t="shared" ref="I8:I13" si="0">ROUND(H8*E8,0)</f>
        <v>0</v>
      </c>
      <c r="J8"/>
    </row>
    <row r="9" spans="2:10" s="3" customFormat="1" ht="20.100000000000001" customHeight="1">
      <c r="B9" s="55" t="s">
        <v>139</v>
      </c>
      <c r="C9" s="77" t="s">
        <v>140</v>
      </c>
      <c r="D9" s="65" t="s">
        <v>148</v>
      </c>
      <c r="E9" s="78">
        <v>424</v>
      </c>
      <c r="F9" s="79">
        <v>420</v>
      </c>
      <c r="G9" s="80">
        <f t="shared" ref="G9:G13" si="1">ROUND(E9*F9,0)</f>
        <v>178080</v>
      </c>
      <c r="H9" s="113"/>
      <c r="I9" s="81">
        <f t="shared" si="0"/>
        <v>0</v>
      </c>
      <c r="J9"/>
    </row>
    <row r="10" spans="2:10" s="3" customFormat="1" ht="20.100000000000001" customHeight="1">
      <c r="B10" s="55" t="s">
        <v>141</v>
      </c>
      <c r="C10" s="74" t="s">
        <v>142</v>
      </c>
      <c r="D10" s="65" t="s">
        <v>149</v>
      </c>
      <c r="E10" s="78">
        <v>2600</v>
      </c>
      <c r="F10" s="79">
        <v>16</v>
      </c>
      <c r="G10" s="80">
        <f t="shared" si="1"/>
        <v>41600</v>
      </c>
      <c r="H10" s="113"/>
      <c r="I10" s="81">
        <f t="shared" si="0"/>
        <v>0</v>
      </c>
      <c r="J10"/>
    </row>
    <row r="11" spans="2:10" s="3" customFormat="1" ht="20.100000000000001" customHeight="1">
      <c r="B11" s="55" t="s">
        <v>143</v>
      </c>
      <c r="C11" s="74" t="s">
        <v>144</v>
      </c>
      <c r="D11" s="82" t="s">
        <v>150</v>
      </c>
      <c r="E11" s="83">
        <v>2</v>
      </c>
      <c r="F11" s="79">
        <v>8500</v>
      </c>
      <c r="G11" s="80">
        <f t="shared" si="1"/>
        <v>17000</v>
      </c>
      <c r="H11" s="113"/>
      <c r="I11" s="81">
        <f t="shared" si="0"/>
        <v>0</v>
      </c>
      <c r="J11"/>
    </row>
    <row r="12" spans="2:10" s="3" customFormat="1" ht="20.100000000000001" customHeight="1">
      <c r="B12" s="68" t="s">
        <v>132</v>
      </c>
      <c r="C12" s="71" t="s">
        <v>133</v>
      </c>
      <c r="D12" s="82"/>
      <c r="E12" s="83"/>
      <c r="F12" s="79"/>
      <c r="G12" s="80"/>
      <c r="H12" s="113"/>
      <c r="I12" s="81"/>
      <c r="J12"/>
    </row>
    <row r="13" spans="2:10" s="3" customFormat="1" ht="20.100000000000001" customHeight="1">
      <c r="B13" s="75" t="s">
        <v>145</v>
      </c>
      <c r="C13" s="76" t="s">
        <v>146</v>
      </c>
      <c r="D13" s="82" t="s">
        <v>151</v>
      </c>
      <c r="E13" s="83">
        <v>1</v>
      </c>
      <c r="F13" s="79">
        <v>2000</v>
      </c>
      <c r="G13" s="80">
        <f t="shared" si="1"/>
        <v>2000</v>
      </c>
      <c r="H13" s="113"/>
      <c r="I13" s="81">
        <f t="shared" si="0"/>
        <v>0</v>
      </c>
      <c r="J13"/>
    </row>
    <row r="14" spans="2:10" s="3" customFormat="1" ht="24.95" customHeight="1" thickBot="1">
      <c r="B14" s="92" t="s">
        <v>134</v>
      </c>
      <c r="C14" s="108"/>
      <c r="D14" s="93"/>
      <c r="E14" s="94"/>
      <c r="F14" s="38"/>
      <c r="G14" s="73">
        <f>ROUND(SUM(G6:G13),0)</f>
        <v>302494</v>
      </c>
      <c r="H14" s="114"/>
      <c r="I14" s="48">
        <f>ROUND(SUM(I6:I13),0)</f>
        <v>0</v>
      </c>
    </row>
  </sheetData>
  <sheetProtection algorithmName="SHA-512" hashValue="yGuj3+ZggurKLOlj/f+74Kr5t2MEuGD+cyD35Zdeh1lJV6qR317qOKPpTUvLtcSPYdFsvSP8hXAI7QK4CWPK+Q==" saltValue="wwGuL2/BX63mSlxiuekJjA==" spinCount="100000" sheet="1" objects="1" scenarios="1" selectLockedCells="1"/>
  <autoFilter ref="D1:D14"/>
  <mergeCells count="10">
    <mergeCell ref="B14:E14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35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11" t="s">
        <v>42</v>
      </c>
      <c r="B1" s="111"/>
      <c r="C1" s="111"/>
      <c r="D1" s="111"/>
      <c r="E1" s="111"/>
      <c r="F1" s="111"/>
      <c r="G1" s="111"/>
      <c r="H1" s="111"/>
    </row>
    <row r="2" spans="1:8" ht="35.1" customHeight="1">
      <c r="A2" s="28" t="s">
        <v>0</v>
      </c>
      <c r="B2" s="28" t="s">
        <v>43</v>
      </c>
      <c r="C2" s="28" t="s">
        <v>44</v>
      </c>
      <c r="D2" s="28" t="s">
        <v>5</v>
      </c>
      <c r="E2" s="28" t="s">
        <v>6</v>
      </c>
      <c r="F2" s="29" t="s">
        <v>45</v>
      </c>
      <c r="G2" s="29" t="s">
        <v>46</v>
      </c>
      <c r="H2" s="28" t="s">
        <v>47</v>
      </c>
    </row>
    <row r="3" spans="1:8" ht="24.95" customHeight="1">
      <c r="A3" s="30">
        <v>1</v>
      </c>
      <c r="B3" s="31" t="s">
        <v>48</v>
      </c>
      <c r="C3" s="32" t="s">
        <v>98</v>
      </c>
      <c r="D3" s="30" t="s">
        <v>40</v>
      </c>
      <c r="E3" s="30">
        <f>1666*25</f>
        <v>41650</v>
      </c>
      <c r="F3" s="30" t="s">
        <v>50</v>
      </c>
      <c r="G3" s="30"/>
      <c r="H3" s="30" t="s">
        <v>51</v>
      </c>
    </row>
    <row r="4" spans="1:8" ht="24.95" customHeight="1">
      <c r="A4" s="30">
        <v>2</v>
      </c>
      <c r="B4" s="31" t="s">
        <v>23</v>
      </c>
      <c r="C4" s="32" t="s">
        <v>96</v>
      </c>
      <c r="D4" s="33" t="s">
        <v>40</v>
      </c>
      <c r="E4" s="30">
        <f>695*25</f>
        <v>17375</v>
      </c>
      <c r="F4" s="30" t="s">
        <v>50</v>
      </c>
      <c r="G4" s="30"/>
      <c r="H4" s="30" t="s">
        <v>51</v>
      </c>
    </row>
    <row r="5" spans="1:8" ht="24.95" customHeight="1">
      <c r="A5" s="30">
        <v>3</v>
      </c>
      <c r="B5" s="34" t="s">
        <v>28</v>
      </c>
      <c r="C5" s="35" t="s">
        <v>100</v>
      </c>
      <c r="D5" s="33" t="s">
        <v>40</v>
      </c>
      <c r="E5" s="33">
        <f>3265*36</f>
        <v>117540</v>
      </c>
      <c r="F5" s="33" t="s">
        <v>50</v>
      </c>
      <c r="G5" s="33"/>
      <c r="H5" s="33" t="s">
        <v>51</v>
      </c>
    </row>
    <row r="6" spans="1:8" ht="24.95" customHeight="1">
      <c r="A6" s="30">
        <v>4</v>
      </c>
      <c r="B6" s="31" t="s">
        <v>24</v>
      </c>
      <c r="C6" s="32" t="s">
        <v>49</v>
      </c>
      <c r="D6" s="30" t="s">
        <v>40</v>
      </c>
      <c r="E6" s="30">
        <f>5382*25</f>
        <v>134550</v>
      </c>
      <c r="F6" s="30" t="s">
        <v>50</v>
      </c>
      <c r="G6" s="30"/>
      <c r="H6" s="30" t="s">
        <v>51</v>
      </c>
    </row>
    <row r="7" spans="1:8" ht="24.95" customHeight="1">
      <c r="A7" s="30">
        <v>5</v>
      </c>
      <c r="B7" s="31" t="s">
        <v>27</v>
      </c>
      <c r="C7" s="32" t="s">
        <v>99</v>
      </c>
      <c r="D7" s="30" t="s">
        <v>40</v>
      </c>
      <c r="E7" s="36">
        <f>4658*36</f>
        <v>167688</v>
      </c>
      <c r="F7" s="30" t="s">
        <v>50</v>
      </c>
      <c r="G7" s="30"/>
      <c r="H7" s="30" t="s">
        <v>51</v>
      </c>
    </row>
    <row r="8" spans="1:8" ht="24.95" customHeight="1">
      <c r="A8" s="30">
        <v>6</v>
      </c>
      <c r="B8" s="34" t="s">
        <v>26</v>
      </c>
      <c r="C8" s="35" t="s">
        <v>49</v>
      </c>
      <c r="D8" s="33" t="s">
        <v>40</v>
      </c>
      <c r="E8" s="33">
        <f>5553*25</f>
        <v>138825</v>
      </c>
      <c r="F8" s="33" t="s">
        <v>50</v>
      </c>
      <c r="G8" s="33"/>
      <c r="H8" s="33" t="s">
        <v>51</v>
      </c>
    </row>
    <row r="9" spans="1:8" ht="24.95" customHeight="1">
      <c r="A9" s="30">
        <v>7</v>
      </c>
      <c r="B9" s="34" t="s">
        <v>31</v>
      </c>
      <c r="C9" s="35" t="s">
        <v>102</v>
      </c>
      <c r="D9" s="30" t="s">
        <v>40</v>
      </c>
      <c r="E9" s="33">
        <f>498*36</f>
        <v>17928</v>
      </c>
      <c r="F9" s="33" t="s">
        <v>50</v>
      </c>
      <c r="G9" s="33"/>
      <c r="H9" s="33" t="s">
        <v>51</v>
      </c>
    </row>
    <row r="10" spans="1:8" ht="24.95" customHeight="1">
      <c r="A10" s="30">
        <v>8</v>
      </c>
      <c r="B10" s="31" t="s">
        <v>25</v>
      </c>
      <c r="C10" s="32" t="s">
        <v>97</v>
      </c>
      <c r="D10" s="30" t="s">
        <v>40</v>
      </c>
      <c r="E10" s="30">
        <f>1474*25</f>
        <v>36850</v>
      </c>
      <c r="F10" s="30" t="s">
        <v>50</v>
      </c>
      <c r="G10" s="30"/>
      <c r="H10" s="30" t="s">
        <v>51</v>
      </c>
    </row>
    <row r="11" spans="1:8" ht="24.95" customHeight="1">
      <c r="A11" s="30">
        <v>9</v>
      </c>
      <c r="B11" s="31" t="s">
        <v>30</v>
      </c>
      <c r="C11" s="32" t="s">
        <v>101</v>
      </c>
      <c r="D11" s="30" t="s">
        <v>40</v>
      </c>
      <c r="E11" s="30">
        <f>412*49</f>
        <v>20188</v>
      </c>
      <c r="F11" s="30" t="s">
        <v>50</v>
      </c>
      <c r="G11" s="30"/>
      <c r="H11" s="30" t="s">
        <v>51</v>
      </c>
    </row>
    <row r="12" spans="1:8" ht="24.95" customHeight="1">
      <c r="A12" s="30">
        <v>10</v>
      </c>
      <c r="B12" s="33" t="s">
        <v>29</v>
      </c>
      <c r="C12" s="35" t="s">
        <v>52</v>
      </c>
      <c r="D12" s="33" t="s">
        <v>53</v>
      </c>
      <c r="E12" s="33">
        <v>12974</v>
      </c>
      <c r="F12" s="33" t="s">
        <v>52</v>
      </c>
      <c r="G12" s="33"/>
      <c r="H12" s="33"/>
    </row>
    <row r="13" spans="1:8" ht="35.1" customHeight="1">
      <c r="A13" s="30">
        <v>11</v>
      </c>
      <c r="B13" s="30" t="s">
        <v>13</v>
      </c>
      <c r="C13" s="32" t="s">
        <v>54</v>
      </c>
      <c r="D13" s="30" t="s">
        <v>40</v>
      </c>
      <c r="E13" s="30">
        <v>348</v>
      </c>
      <c r="F13" s="30" t="s">
        <v>55</v>
      </c>
      <c r="G13" s="30"/>
      <c r="H13" s="30" t="s">
        <v>56</v>
      </c>
    </row>
    <row r="14" spans="1:8" ht="35.1" customHeight="1">
      <c r="A14" s="30">
        <v>12</v>
      </c>
      <c r="B14" s="30" t="s">
        <v>57</v>
      </c>
      <c r="C14" s="32" t="s">
        <v>58</v>
      </c>
      <c r="D14" s="30" t="s">
        <v>40</v>
      </c>
      <c r="E14" s="30">
        <v>11</v>
      </c>
      <c r="F14" s="30" t="s">
        <v>59</v>
      </c>
      <c r="G14" s="30"/>
      <c r="H14" s="30" t="s">
        <v>60</v>
      </c>
    </row>
    <row r="15" spans="1:8" ht="35.1" customHeight="1">
      <c r="A15" s="30">
        <v>13</v>
      </c>
      <c r="B15" s="33" t="s">
        <v>22</v>
      </c>
      <c r="C15" s="35" t="s">
        <v>61</v>
      </c>
      <c r="D15" s="33" t="s">
        <v>40</v>
      </c>
      <c r="E15" s="33">
        <v>814</v>
      </c>
      <c r="F15" s="33" t="s">
        <v>55</v>
      </c>
      <c r="G15" s="33"/>
      <c r="H15" s="33" t="s">
        <v>56</v>
      </c>
    </row>
    <row r="16" spans="1:8" ht="35.1" customHeight="1">
      <c r="A16" s="30">
        <v>14</v>
      </c>
      <c r="B16" s="30" t="s">
        <v>62</v>
      </c>
      <c r="C16" s="32" t="s">
        <v>63</v>
      </c>
      <c r="D16" s="30" t="s">
        <v>40</v>
      </c>
      <c r="E16" s="30">
        <v>72</v>
      </c>
      <c r="F16" s="30" t="s">
        <v>64</v>
      </c>
      <c r="G16" s="30"/>
      <c r="H16" s="30" t="s">
        <v>65</v>
      </c>
    </row>
    <row r="17" spans="1:8" ht="35.1" customHeight="1">
      <c r="A17" s="30">
        <v>15</v>
      </c>
      <c r="B17" s="33" t="s">
        <v>12</v>
      </c>
      <c r="C17" s="35" t="s">
        <v>66</v>
      </c>
      <c r="D17" s="33" t="s">
        <v>40</v>
      </c>
      <c r="E17" s="33">
        <v>187</v>
      </c>
      <c r="F17" s="33" t="s">
        <v>64</v>
      </c>
      <c r="G17" s="33"/>
      <c r="H17" s="33" t="s">
        <v>67</v>
      </c>
    </row>
    <row r="18" spans="1:8" ht="35.1" customHeight="1">
      <c r="A18" s="30">
        <v>16</v>
      </c>
      <c r="B18" s="30" t="s">
        <v>19</v>
      </c>
      <c r="C18" s="32" t="s">
        <v>68</v>
      </c>
      <c r="D18" s="30" t="s">
        <v>40</v>
      </c>
      <c r="E18" s="30">
        <v>3</v>
      </c>
      <c r="F18" s="30" t="s">
        <v>55</v>
      </c>
      <c r="G18" s="30"/>
      <c r="H18" s="30" t="s">
        <v>56</v>
      </c>
    </row>
    <row r="19" spans="1:8" ht="35.1" customHeight="1">
      <c r="A19" s="30">
        <v>17</v>
      </c>
      <c r="B19" s="30" t="s">
        <v>21</v>
      </c>
      <c r="C19" s="32" t="s">
        <v>61</v>
      </c>
      <c r="D19" s="30" t="s">
        <v>40</v>
      </c>
      <c r="E19" s="30">
        <v>221</v>
      </c>
      <c r="F19" s="30" t="s">
        <v>55</v>
      </c>
      <c r="G19" s="30"/>
      <c r="H19" s="30" t="s">
        <v>56</v>
      </c>
    </row>
    <row r="20" spans="1:8" ht="35.1" customHeight="1">
      <c r="A20" s="30">
        <v>18</v>
      </c>
      <c r="B20" s="30" t="s">
        <v>20</v>
      </c>
      <c r="C20" s="32" t="s">
        <v>68</v>
      </c>
      <c r="D20" s="30" t="s">
        <v>40</v>
      </c>
      <c r="E20" s="30">
        <v>198</v>
      </c>
      <c r="F20" s="30" t="s">
        <v>55</v>
      </c>
      <c r="G20" s="30"/>
      <c r="H20" s="30" t="s">
        <v>56</v>
      </c>
    </row>
    <row r="21" spans="1:8" ht="35.1" customHeight="1">
      <c r="A21" s="30">
        <v>19</v>
      </c>
      <c r="B21" s="30" t="s">
        <v>11</v>
      </c>
      <c r="C21" s="32" t="s">
        <v>63</v>
      </c>
      <c r="D21" s="30" t="s">
        <v>40</v>
      </c>
      <c r="E21" s="30">
        <v>176</v>
      </c>
      <c r="F21" s="30" t="s">
        <v>64</v>
      </c>
      <c r="G21" s="30"/>
      <c r="H21" s="30" t="s">
        <v>69</v>
      </c>
    </row>
    <row r="22" spans="1:8" ht="35.1" customHeight="1">
      <c r="A22" s="30">
        <v>20</v>
      </c>
      <c r="B22" s="33" t="s">
        <v>39</v>
      </c>
      <c r="C22" s="35" t="s">
        <v>70</v>
      </c>
      <c r="D22" s="33" t="s">
        <v>40</v>
      </c>
      <c r="E22" s="33">
        <v>29</v>
      </c>
      <c r="F22" s="33" t="s">
        <v>71</v>
      </c>
      <c r="G22" s="33"/>
      <c r="H22" s="33" t="s">
        <v>72</v>
      </c>
    </row>
    <row r="23" spans="1:8" ht="35.1" customHeight="1">
      <c r="A23" s="30">
        <v>21</v>
      </c>
      <c r="B23" s="30" t="s">
        <v>15</v>
      </c>
      <c r="C23" s="32" t="s">
        <v>73</v>
      </c>
      <c r="D23" s="30" t="s">
        <v>40</v>
      </c>
      <c r="E23" s="30">
        <v>738</v>
      </c>
      <c r="F23" s="30" t="s">
        <v>55</v>
      </c>
      <c r="G23" s="30"/>
      <c r="H23" s="30" t="s">
        <v>56</v>
      </c>
    </row>
    <row r="24" spans="1:8" ht="35.1" customHeight="1">
      <c r="A24" s="30">
        <v>22</v>
      </c>
      <c r="B24" s="30" t="s">
        <v>35</v>
      </c>
      <c r="C24" s="32" t="s">
        <v>74</v>
      </c>
      <c r="D24" s="30" t="s">
        <v>40</v>
      </c>
      <c r="E24" s="30">
        <v>128</v>
      </c>
      <c r="F24" s="30" t="s">
        <v>64</v>
      </c>
      <c r="G24" s="30"/>
      <c r="H24" s="30" t="s">
        <v>75</v>
      </c>
    </row>
    <row r="25" spans="1:8" ht="35.1" customHeight="1">
      <c r="A25" s="30">
        <v>23</v>
      </c>
      <c r="B25" s="30" t="s">
        <v>32</v>
      </c>
      <c r="C25" s="32" t="s">
        <v>76</v>
      </c>
      <c r="D25" s="30" t="s">
        <v>40</v>
      </c>
      <c r="E25" s="30">
        <v>3954</v>
      </c>
      <c r="F25" s="30" t="s">
        <v>77</v>
      </c>
      <c r="G25" s="30"/>
      <c r="H25" s="30" t="s">
        <v>78</v>
      </c>
    </row>
    <row r="26" spans="1:8" ht="35.1" customHeight="1">
      <c r="A26" s="30">
        <v>24</v>
      </c>
      <c r="B26" s="33" t="s">
        <v>38</v>
      </c>
      <c r="C26" s="35" t="s">
        <v>79</v>
      </c>
      <c r="D26" s="33" t="s">
        <v>40</v>
      </c>
      <c r="E26" s="33">
        <v>189</v>
      </c>
      <c r="F26" s="33" t="s">
        <v>64</v>
      </c>
      <c r="G26" s="33"/>
      <c r="H26" s="33" t="s">
        <v>80</v>
      </c>
    </row>
    <row r="27" spans="1:8" ht="35.1" customHeight="1">
      <c r="A27" s="30">
        <v>25</v>
      </c>
      <c r="B27" s="30" t="s">
        <v>34</v>
      </c>
      <c r="C27" s="32" t="s">
        <v>76</v>
      </c>
      <c r="D27" s="30" t="s">
        <v>40</v>
      </c>
      <c r="E27" s="30">
        <v>4706</v>
      </c>
      <c r="F27" s="30" t="s">
        <v>77</v>
      </c>
      <c r="G27" s="30"/>
      <c r="H27" s="30" t="s">
        <v>81</v>
      </c>
    </row>
    <row r="28" spans="1:8" ht="35.1" customHeight="1">
      <c r="A28" s="30">
        <v>26</v>
      </c>
      <c r="B28" s="30" t="s">
        <v>33</v>
      </c>
      <c r="C28" s="32" t="s">
        <v>76</v>
      </c>
      <c r="D28" s="30" t="s">
        <v>40</v>
      </c>
      <c r="E28" s="30">
        <v>1057</v>
      </c>
      <c r="F28" s="30" t="s">
        <v>77</v>
      </c>
      <c r="G28" s="30"/>
      <c r="H28" s="30" t="s">
        <v>78</v>
      </c>
    </row>
    <row r="29" spans="1:8" ht="35.1" customHeight="1">
      <c r="A29" s="30">
        <v>27</v>
      </c>
      <c r="B29" s="30" t="s">
        <v>41</v>
      </c>
      <c r="C29" s="32" t="s">
        <v>82</v>
      </c>
      <c r="D29" s="30" t="s">
        <v>40</v>
      </c>
      <c r="E29" s="30">
        <v>554</v>
      </c>
      <c r="F29" s="30" t="s">
        <v>71</v>
      </c>
      <c r="G29" s="30"/>
      <c r="H29" s="30" t="s">
        <v>56</v>
      </c>
    </row>
    <row r="30" spans="1:8" ht="35.1" customHeight="1">
      <c r="A30" s="30">
        <v>28</v>
      </c>
      <c r="B30" s="30" t="s">
        <v>17</v>
      </c>
      <c r="C30" s="32" t="s">
        <v>83</v>
      </c>
      <c r="D30" s="30" t="s">
        <v>40</v>
      </c>
      <c r="E30" s="30">
        <v>448</v>
      </c>
      <c r="F30" s="30" t="s">
        <v>55</v>
      </c>
      <c r="G30" s="30"/>
      <c r="H30" s="30" t="s">
        <v>84</v>
      </c>
    </row>
    <row r="31" spans="1:8" ht="35.1" customHeight="1">
      <c r="A31" s="30">
        <v>29</v>
      </c>
      <c r="B31" s="30" t="s">
        <v>14</v>
      </c>
      <c r="C31" s="32" t="s">
        <v>85</v>
      </c>
      <c r="D31" s="30" t="s">
        <v>40</v>
      </c>
      <c r="E31" s="30">
        <v>313</v>
      </c>
      <c r="F31" s="30" t="s">
        <v>55</v>
      </c>
      <c r="G31" s="30"/>
      <c r="H31" s="30" t="s">
        <v>56</v>
      </c>
    </row>
    <row r="32" spans="1:8" ht="35.1" customHeight="1">
      <c r="A32" s="30">
        <v>30</v>
      </c>
      <c r="B32" s="30" t="s">
        <v>16</v>
      </c>
      <c r="C32" s="32" t="s">
        <v>86</v>
      </c>
      <c r="D32" s="30" t="s">
        <v>40</v>
      </c>
      <c r="E32" s="30">
        <v>401</v>
      </c>
      <c r="F32" s="30" t="s">
        <v>55</v>
      </c>
      <c r="G32" s="30"/>
      <c r="H32" s="30" t="s">
        <v>84</v>
      </c>
    </row>
    <row r="33" spans="1:8" ht="35.1" customHeight="1">
      <c r="A33" s="30">
        <v>31</v>
      </c>
      <c r="B33" s="33" t="s">
        <v>36</v>
      </c>
      <c r="C33" s="35" t="s">
        <v>87</v>
      </c>
      <c r="D33" s="33" t="s">
        <v>40</v>
      </c>
      <c r="E33" s="33">
        <v>65</v>
      </c>
      <c r="F33" s="33" t="s">
        <v>64</v>
      </c>
      <c r="G33" s="33"/>
      <c r="H33" s="33" t="s">
        <v>88</v>
      </c>
    </row>
    <row r="34" spans="1:8" ht="35.1" customHeight="1">
      <c r="A34" s="30">
        <v>32</v>
      </c>
      <c r="B34" s="30" t="s">
        <v>37</v>
      </c>
      <c r="C34" s="32" t="s">
        <v>89</v>
      </c>
      <c r="D34" s="30" t="s">
        <v>40</v>
      </c>
      <c r="E34" s="30">
        <v>93</v>
      </c>
      <c r="F34" s="30" t="s">
        <v>64</v>
      </c>
      <c r="G34" s="30"/>
      <c r="H34" s="30" t="s">
        <v>90</v>
      </c>
    </row>
    <row r="35" spans="1:8" ht="35.1" customHeight="1">
      <c r="A35" s="30">
        <v>33</v>
      </c>
      <c r="B35" s="30" t="s">
        <v>91</v>
      </c>
      <c r="C35" s="32" t="s">
        <v>92</v>
      </c>
      <c r="D35" s="30" t="s">
        <v>40</v>
      </c>
      <c r="E35" s="30">
        <v>48</v>
      </c>
      <c r="F35" s="30" t="s">
        <v>93</v>
      </c>
      <c r="G35" s="30"/>
      <c r="H35" s="30" t="s">
        <v>94</v>
      </c>
    </row>
    <row r="36" spans="1:8" ht="35.1" customHeight="1">
      <c r="A36" s="30">
        <v>34</v>
      </c>
      <c r="B36" s="30" t="s">
        <v>18</v>
      </c>
      <c r="C36" s="32" t="s">
        <v>83</v>
      </c>
      <c r="D36" s="30" t="s">
        <v>40</v>
      </c>
      <c r="E36" s="30">
        <v>29</v>
      </c>
      <c r="F36" s="30" t="s">
        <v>55</v>
      </c>
      <c r="G36" s="30"/>
      <c r="H36" s="30" t="s">
        <v>56</v>
      </c>
    </row>
    <row r="37" spans="1:8" ht="35.1" customHeight="1">
      <c r="A37" s="30">
        <v>35</v>
      </c>
      <c r="B37" s="30" t="s">
        <v>95</v>
      </c>
      <c r="C37" s="32" t="s">
        <v>82</v>
      </c>
      <c r="D37" s="30" t="s">
        <v>40</v>
      </c>
      <c r="E37" s="30">
        <v>277</v>
      </c>
      <c r="F37" s="30" t="s">
        <v>71</v>
      </c>
      <c r="G37" s="30"/>
      <c r="H37" s="30" t="s">
        <v>56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汇总</vt:lpstr>
      <vt:lpstr>第100章</vt:lpstr>
      <vt:lpstr>第500章</vt:lpstr>
      <vt:lpstr>Sheet1 (3)</vt:lpstr>
      <vt:lpstr>第100章!Print_Titles</vt:lpstr>
      <vt:lpstr>第500章!Print_Titles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2023-05-12T02:48:02Z</cp:lastPrinted>
  <dcterms:created xsi:type="dcterms:W3CDTF">2018-02-27T11:14:00Z</dcterms:created>
  <dcterms:modified xsi:type="dcterms:W3CDTF">2023-05-12T07:40:02Z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