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\2023年招标项目\梅林性天峰项目\招标文件\"/>
    </mc:Choice>
  </mc:AlternateContent>
  <workbookProtection workbookAlgorithmName="SHA-512" workbookHashValue="c3vYYlvKMJmV4Yndmv5K3xxvlFZD8AFfuaeqPVHZQM89z4LUPCLzlfB/vBHtbYbq0nZqwMkLD28a+LgGKhI6Bg==" workbookSaltValue="NGRlauHGztq5v5wvpNEiEQ==" workbookSpinCount="100000" lockStructure="1"/>
  <bookViews>
    <workbookView xWindow="0" yWindow="0" windowWidth="28800" windowHeight="12540" tabRatio="714" activeTab="3"/>
  </bookViews>
  <sheets>
    <sheet name="汇总" sheetId="1" r:id="rId1"/>
    <sheet name="第100章" sheetId="16" r:id="rId2"/>
    <sheet name="第200章" sheetId="19" r:id="rId3"/>
    <sheet name="第600章" sheetId="24" r:id="rId4"/>
    <sheet name="Sheet1 (3)" sheetId="17" state="hidden" r:id="rId5"/>
  </sheets>
  <definedNames>
    <definedName name="_xlnm._FilterDatabase" localSheetId="4" hidden="1">'Sheet1 (3)'!$B$1:$B$37</definedName>
    <definedName name="_xlnm._FilterDatabase" localSheetId="1" hidden="1">第100章!$C$1:$C$14</definedName>
    <definedName name="_xlnm._FilterDatabase" localSheetId="2" hidden="1">第200章!$D$1:$D$124</definedName>
    <definedName name="_xlnm._FilterDatabase" localSheetId="3" hidden="1">第600章!$D$1:$D$9</definedName>
    <definedName name="_xlnm.Print_Titles" localSheetId="1">第100章!$1:$5</definedName>
    <definedName name="_xlnm.Print_Titles" localSheetId="2">第200章!$1:$5</definedName>
    <definedName name="_xlnm.Print_Titles" localSheetId="3">第600章!$1:$5</definedName>
  </definedNames>
  <calcPr calcId="152511"/>
</workbook>
</file>

<file path=xl/calcChain.xml><?xml version="1.0" encoding="utf-8"?>
<calcChain xmlns="http://schemas.openxmlformats.org/spreadsheetml/2006/main">
  <c r="E16" i="19" l="1"/>
  <c r="I14" i="19"/>
  <c r="I7" i="24"/>
  <c r="I9" i="24" s="1"/>
  <c r="I8" i="24"/>
  <c r="I8" i="19"/>
  <c r="I13" i="16"/>
  <c r="I9" i="16"/>
  <c r="G9" i="24" l="1"/>
  <c r="G8" i="24" l="1"/>
  <c r="G14" i="19"/>
  <c r="G17" i="19" l="1"/>
  <c r="I17" i="19"/>
  <c r="G7" i="24" l="1"/>
  <c r="I10" i="19"/>
  <c r="I11" i="19"/>
  <c r="I13" i="19"/>
  <c r="I15" i="19"/>
  <c r="I16" i="19"/>
  <c r="G8" i="19"/>
  <c r="G10" i="19"/>
  <c r="G11" i="19"/>
  <c r="G13" i="19"/>
  <c r="G15" i="19"/>
  <c r="G16" i="19"/>
  <c r="G18" i="19" s="1"/>
  <c r="G9" i="16"/>
  <c r="G13" i="16"/>
  <c r="I18" i="19" l="1"/>
  <c r="F7" i="1"/>
  <c r="H8" i="16" l="1"/>
  <c r="I8" i="16" s="1"/>
  <c r="H11" i="16"/>
  <c r="I11" i="16" s="1"/>
  <c r="F6" i="1"/>
  <c r="E7" i="1"/>
  <c r="F11" i="16"/>
  <c r="F8" i="16"/>
  <c r="G8" i="16" s="1"/>
  <c r="G11" i="16"/>
  <c r="E6" i="1"/>
  <c r="B2" i="24"/>
  <c r="I14" i="16" l="1"/>
  <c r="F5" i="1" s="1"/>
  <c r="F8" i="1" s="1"/>
  <c r="F9" i="1" s="1"/>
  <c r="G14" i="16"/>
  <c r="E5" i="1" s="1"/>
  <c r="B2" i="19"/>
  <c r="B2" i="16"/>
  <c r="E11" i="17" l="1"/>
  <c r="E10" i="17"/>
  <c r="E9" i="17"/>
  <c r="E8" i="17"/>
  <c r="E7" i="17"/>
  <c r="E6" i="17"/>
  <c r="E5" i="17"/>
  <c r="E4" i="17"/>
  <c r="E3" i="17"/>
  <c r="E8" i="1" l="1"/>
  <c r="E9" i="1" s="1"/>
</calcChain>
</file>

<file path=xl/sharedStrings.xml><?xml version="1.0" encoding="utf-8"?>
<sst xmlns="http://schemas.openxmlformats.org/spreadsheetml/2006/main" count="290" uniqueCount="170">
  <si>
    <t>序号</t>
  </si>
  <si>
    <t>科目名称</t>
  </si>
  <si>
    <t>控制价
（元）</t>
  </si>
  <si>
    <t>投标报价（元）</t>
  </si>
  <si>
    <t>子目号</t>
  </si>
  <si>
    <t>子目名称</t>
  </si>
  <si>
    <t>单位</t>
  </si>
  <si>
    <t>数量</t>
  </si>
  <si>
    <t>投标价</t>
  </si>
  <si>
    <t>单价</t>
  </si>
  <si>
    <t>合价</t>
  </si>
  <si>
    <t/>
  </si>
  <si>
    <t>总额</t>
  </si>
  <si>
    <t>黄山栾树</t>
  </si>
  <si>
    <t>宫粉紫荆</t>
  </si>
  <si>
    <t>丛生小叶紫薇</t>
  </si>
  <si>
    <t>同安红三角梅A</t>
  </si>
  <si>
    <t>柳叶红千层</t>
  </si>
  <si>
    <t>同安红三角梅B</t>
  </si>
  <si>
    <t>双荚槐</t>
  </si>
  <si>
    <t>银叶金合欢</t>
  </si>
  <si>
    <t>红花继木球</t>
  </si>
  <si>
    <t>红叶石楠球</t>
  </si>
  <si>
    <t>红花夹竹桃</t>
  </si>
  <si>
    <t>粉花单瓣夹竹桃</t>
  </si>
  <si>
    <t>扶桑</t>
  </si>
  <si>
    <t>红叶石楠</t>
  </si>
  <si>
    <t>毛杜鹃</t>
  </si>
  <si>
    <t>金森女贞</t>
  </si>
  <si>
    <t>黄金叶</t>
  </si>
  <si>
    <t>红花继木</t>
  </si>
  <si>
    <t>阔叶结缕草</t>
  </si>
  <si>
    <t>紫花马缨丹</t>
  </si>
  <si>
    <t>蓝花莉</t>
  </si>
  <si>
    <t>美国凌霄</t>
  </si>
  <si>
    <t>炮仗花</t>
  </si>
  <si>
    <t>爬山虎</t>
  </si>
  <si>
    <t>麻楝A</t>
  </si>
  <si>
    <t>香樟B</t>
  </si>
  <si>
    <t>香樟C</t>
  </si>
  <si>
    <t>美丽异木棉</t>
  </si>
  <si>
    <t>金桂</t>
  </si>
  <si>
    <t>株</t>
  </si>
  <si>
    <t>乔化红叶石楠</t>
  </si>
  <si>
    <t>苗木数量清单报价表</t>
    <phoneticPr fontId="24" type="noConversion"/>
  </si>
  <si>
    <t>名称</t>
  </si>
  <si>
    <t>规格与相关要求</t>
    <phoneticPr fontId="16" type="noConversion"/>
  </si>
  <si>
    <t xml:space="preserve">土球直径
 (宽度*厚度cm) </t>
    <phoneticPr fontId="16" type="noConversion"/>
  </si>
  <si>
    <t>苗木报价</t>
    <phoneticPr fontId="16" type="noConversion"/>
  </si>
  <si>
    <t>备注</t>
    <phoneticPr fontId="16" type="noConversion"/>
  </si>
  <si>
    <t>巴西野牡丹</t>
    <phoneticPr fontId="16" type="noConversion"/>
  </si>
  <si>
    <t>H30xP25，25株/m2</t>
    <phoneticPr fontId="16" type="noConversion"/>
  </si>
  <si>
    <t>袋装苗</t>
  </si>
  <si>
    <t>株型自然饱满</t>
  </si>
  <si>
    <t>满铺</t>
  </si>
  <si>
    <t>㎡</t>
    <phoneticPr fontId="24" type="noConversion"/>
  </si>
  <si>
    <t>（丛生）火焰红，低分枝，地径5-6cm，自然高＞2.2m，冠幅＞1.8m</t>
    <phoneticPr fontId="16" type="noConversion"/>
  </si>
  <si>
    <t>40*30</t>
  </si>
  <si>
    <t>容器苗，树型完整，冠幅饱满</t>
  </si>
  <si>
    <t>大腹木棉</t>
  </si>
  <si>
    <t>腹径29-34cm，自然高≥6.0m，冠幅≥2.5m，枝下高＞2.8m，全冠</t>
    <phoneticPr fontId="16" type="noConversion"/>
  </si>
  <si>
    <t>120*100</t>
  </si>
  <si>
    <t>容器苗，五轮分枝以上，树姿优美</t>
    <phoneticPr fontId="16" type="noConversion"/>
  </si>
  <si>
    <t>自然高150cm，冠幅130cm</t>
    <phoneticPr fontId="16" type="noConversion"/>
  </si>
  <si>
    <t>枫香</t>
  </si>
  <si>
    <t>胸径10-11cm，自然高≥5.0m，冠幅≥2.5m，枝下高＞2.8m，全冠</t>
    <phoneticPr fontId="16" type="noConversion"/>
  </si>
  <si>
    <t>80*60</t>
  </si>
  <si>
    <t>地栽苗，三级分枝以上，树型完整</t>
  </si>
  <si>
    <t>胸径12-14cm，自然高≥4.5m，冠幅≥2.5m，枝下高＞2.5m，全冠</t>
    <phoneticPr fontId="16" type="noConversion"/>
  </si>
  <si>
    <t>容器苗，三级分枝以上，树型完整</t>
  </si>
  <si>
    <t>自然高150cm，冠幅150cm</t>
    <phoneticPr fontId="16" type="noConversion"/>
  </si>
  <si>
    <t>移植苗，三级分枝以上，树型完整</t>
  </si>
  <si>
    <t>地径8-9cm，枝下高&lt;0.6m，自然高≥2.5m，冠幅≥2.2m，全冠</t>
    <phoneticPr fontId="16" type="noConversion"/>
  </si>
  <si>
    <t>50*40</t>
  </si>
  <si>
    <t>容器苗，5分枝以上,树型完整，冠幅饱满</t>
  </si>
  <si>
    <t>地径5-6cm，自然高250cm，冠幅150cm</t>
    <phoneticPr fontId="16" type="noConversion"/>
  </si>
  <si>
    <t>胸径17-19cm，高度≥6.0m，冠幅≥3.5m，三级以上分枝，全骨架</t>
    <phoneticPr fontId="16" type="noConversion"/>
  </si>
  <si>
    <t>容器苗，三级分枝以上，树型完整</t>
    <phoneticPr fontId="16" type="noConversion"/>
  </si>
  <si>
    <t>株长≥80cm，冠幅≥35cm,3株/m</t>
    <phoneticPr fontId="16" type="noConversion"/>
  </si>
  <si>
    <t>20*15</t>
  </si>
  <si>
    <t>容器苗，花量大多分枝，冠幅饱满，前期用竹竿牵引</t>
  </si>
  <si>
    <t>胸径12-14cm，自然高≥5.0m，冠幅≥2.5m，枝下高＞2.8m，全骨架</t>
    <phoneticPr fontId="16" type="noConversion"/>
  </si>
  <si>
    <t>移植苗，三轮分枝以上，树姿优美</t>
  </si>
  <si>
    <t>容器苗，冠幅饱满，前期用竹竿牵引</t>
  </si>
  <si>
    <t>地径8-9cm，自然高≥3.0m，冠幅≥2.2m，自然形</t>
    <phoneticPr fontId="16" type="noConversion"/>
  </si>
  <si>
    <t>自然高200cm，冠幅150cm</t>
    <phoneticPr fontId="16" type="noConversion"/>
  </si>
  <si>
    <t>容器苗，树姿优美，冠幅饱满</t>
  </si>
  <si>
    <t>地径5-6cm，自然高≥1.8m，冠幅≥1.5m，自然形</t>
    <phoneticPr fontId="16" type="noConversion"/>
  </si>
  <si>
    <t>地径3-4cm，自然高≥1.5m，冠幅≥1.2m，自然形</t>
    <phoneticPr fontId="16" type="noConversion"/>
  </si>
  <si>
    <t>胸径15-17cm，自然高≥5.5m，冠幅≥3.5m，枝下高＞2.8m，全冠</t>
    <phoneticPr fontId="16" type="noConversion"/>
  </si>
  <si>
    <t>移植苗，三级分枝以上树姿优美，冠幅饱满</t>
  </si>
  <si>
    <t>胸径12-14cm，自然高≥5.0m，冠幅≥3.0m，枝下高＞2.8m，全冠</t>
    <phoneticPr fontId="16" type="noConversion"/>
  </si>
  <si>
    <t>移植苗，三级分枝以上，树姿优美，冠幅饱满</t>
  </si>
  <si>
    <t>洋紫荆</t>
    <phoneticPr fontId="24" type="noConversion"/>
  </si>
  <si>
    <t>胸径12-14cm，自然高≥4.5m，冠幅≥2.5m，枝下高＞2.5m，全冠</t>
    <phoneticPr fontId="24" type="noConversion"/>
  </si>
  <si>
    <t>80*60</t>
    <phoneticPr fontId="24" type="noConversion"/>
  </si>
  <si>
    <t>容器苗，三级分枝以上，树型完整</t>
    <phoneticPr fontId="24" type="noConversion"/>
  </si>
  <si>
    <t>紫叶李</t>
  </si>
  <si>
    <t>H30xP25，25株/m2</t>
    <phoneticPr fontId="16" type="noConversion"/>
  </si>
  <si>
    <t>H30xP25，25株/m2</t>
    <phoneticPr fontId="16" type="noConversion"/>
  </si>
  <si>
    <t>H30xP25，25株/m2</t>
    <phoneticPr fontId="16" type="noConversion"/>
  </si>
  <si>
    <t>H30xP20，36株/m2</t>
    <phoneticPr fontId="16" type="noConversion"/>
  </si>
  <si>
    <t>H30xP20，36株/m2</t>
    <phoneticPr fontId="16" type="noConversion"/>
  </si>
  <si>
    <t>H20xP20，49株/m2</t>
    <phoneticPr fontId="16" type="noConversion"/>
  </si>
  <si>
    <t>H25xP20，36株/m2</t>
    <phoneticPr fontId="16" type="noConversion"/>
  </si>
  <si>
    <t>工程量清单</t>
    <phoneticPr fontId="16" type="noConversion"/>
  </si>
  <si>
    <t>章次</t>
    <phoneticPr fontId="16" type="noConversion"/>
  </si>
  <si>
    <t>总则</t>
    <phoneticPr fontId="16" type="noConversion"/>
  </si>
  <si>
    <t>路基</t>
    <phoneticPr fontId="16" type="noConversion"/>
  </si>
  <si>
    <t>投标控制价</t>
    <phoneticPr fontId="16" type="noConversion"/>
  </si>
  <si>
    <t>通则</t>
    <phoneticPr fontId="16" type="noConversion"/>
  </si>
  <si>
    <t>101-1</t>
    <phoneticPr fontId="16" type="noConversion"/>
  </si>
  <si>
    <t>保险费</t>
    <phoneticPr fontId="16" type="noConversion"/>
  </si>
  <si>
    <t>-a</t>
    <phoneticPr fontId="16" type="noConversion"/>
  </si>
  <si>
    <t>总额</t>
    <phoneticPr fontId="16" type="noConversion"/>
  </si>
  <si>
    <t>清单  第100章  合计   人民币(元)</t>
    <phoneticPr fontId="16" type="noConversion"/>
  </si>
  <si>
    <t>104</t>
    <phoneticPr fontId="16" type="noConversion"/>
  </si>
  <si>
    <t>承包人驻地建设</t>
    <phoneticPr fontId="16" type="noConversion"/>
  </si>
  <si>
    <t>104-1</t>
    <phoneticPr fontId="16" type="noConversion"/>
  </si>
  <si>
    <t>清单  第200章  合计   人民币(元)</t>
    <phoneticPr fontId="16" type="noConversion"/>
  </si>
  <si>
    <t>清单     第100章     总则</t>
    <phoneticPr fontId="16" type="noConversion"/>
  </si>
  <si>
    <t>清单     第200章     路基</t>
    <phoneticPr fontId="16" type="noConversion"/>
  </si>
  <si>
    <t>102</t>
    <phoneticPr fontId="16" type="noConversion"/>
  </si>
  <si>
    <t>工程管理</t>
    <phoneticPr fontId="16" type="noConversion"/>
  </si>
  <si>
    <t>工程量清单汇总表</t>
    <phoneticPr fontId="16" type="noConversion"/>
  </si>
  <si>
    <t>安全设施及预埋管线</t>
    <phoneticPr fontId="16" type="noConversion"/>
  </si>
  <si>
    <r>
      <t>第100章</t>
    </r>
    <r>
      <rPr>
        <sz val="12"/>
        <color indexed="8"/>
        <rFont val="Times New Roman"/>
        <family val="1"/>
      </rPr>
      <t>~</t>
    </r>
    <r>
      <rPr>
        <sz val="12"/>
        <color indexed="8"/>
        <rFont val="宋体"/>
        <family val="3"/>
        <charset val="134"/>
      </rPr>
      <t>700章清单合计</t>
    </r>
    <phoneticPr fontId="16" type="noConversion"/>
  </si>
  <si>
    <t>-b</t>
    <phoneticPr fontId="16" type="noConversion"/>
  </si>
  <si>
    <t>按合同条款规定，提供第三者责任险</t>
    <phoneticPr fontId="16" type="noConversion"/>
  </si>
  <si>
    <t>按合同条款规定，提供建筑工程一切险</t>
    <phoneticPr fontId="16" type="noConversion"/>
  </si>
  <si>
    <t>102-3</t>
  </si>
  <si>
    <t>安全生产费</t>
    <phoneticPr fontId="16" type="noConversion"/>
  </si>
  <si>
    <t>子  目  名  称</t>
    <phoneticPr fontId="16" type="noConversion"/>
  </si>
  <si>
    <t>清单     第600章     安全设施及预埋管道</t>
    <phoneticPr fontId="16" type="noConversion"/>
  </si>
  <si>
    <t>清单  第600章  合计   人民币(元)</t>
    <phoneticPr fontId="16" type="noConversion"/>
  </si>
  <si>
    <t>-a</t>
  </si>
  <si>
    <t>-c</t>
  </si>
  <si>
    <t>钢筋</t>
  </si>
  <si>
    <t>m</t>
  </si>
  <si>
    <t>-e</t>
  </si>
  <si>
    <t>隔离栅和防落物网</t>
  </si>
  <si>
    <t>场地清理</t>
  </si>
  <si>
    <t>m³</t>
    <phoneticPr fontId="16" type="noConversion"/>
  </si>
  <si>
    <t>202-3</t>
  </si>
  <si>
    <t>拆除结构物</t>
  </si>
  <si>
    <t>砖、石及其他砌体结构</t>
  </si>
  <si>
    <t>212-2</t>
  </si>
  <si>
    <t>挂网锚喷混凝土防护边坡（全坡面）</t>
  </si>
  <si>
    <t>预应力锚索边坡加固</t>
  </si>
  <si>
    <t>213-2</t>
  </si>
  <si>
    <t>213-4</t>
  </si>
  <si>
    <t>混凝土框格梁</t>
  </si>
  <si>
    <t>213-6</t>
  </si>
  <si>
    <t>孔径150mm，6束钢绞线锚索</t>
    <phoneticPr fontId="16" type="noConversion"/>
  </si>
  <si>
    <t>m</t>
    <phoneticPr fontId="16" type="noConversion"/>
  </si>
  <si>
    <t>213-7</t>
  </si>
  <si>
    <t>脚手架</t>
    <phoneticPr fontId="16" type="noConversion"/>
  </si>
  <si>
    <t>㎡</t>
    <phoneticPr fontId="16" type="noConversion"/>
  </si>
  <si>
    <t>φ25mm锚杆</t>
    <phoneticPr fontId="16" type="noConversion"/>
  </si>
  <si>
    <t>C20喷射混凝土防护边坡(含钢筋网）</t>
    <phoneticPr fontId="16" type="noConversion"/>
  </si>
  <si>
    <t>213-3</t>
  </si>
  <si>
    <t>套管装拔</t>
    <phoneticPr fontId="16" type="noConversion"/>
  </si>
  <si>
    <t>603-6</t>
    <phoneticPr fontId="16" type="noConversion"/>
  </si>
  <si>
    <t>被动防护网</t>
    <phoneticPr fontId="16" type="noConversion"/>
  </si>
  <si>
    <t>㎡</t>
    <phoneticPr fontId="16" type="noConversion"/>
  </si>
  <si>
    <t>施工安全布控</t>
    <phoneticPr fontId="16" type="noConversion"/>
  </si>
  <si>
    <t>天</t>
    <phoneticPr fontId="16" type="noConversion"/>
  </si>
  <si>
    <t>项目名称：福银高速公路梅林大桥B道三明台挡土墙病害治理等工程施工协作</t>
    <phoneticPr fontId="16" type="noConversion"/>
  </si>
  <si>
    <t>投标报价（即4=4）</t>
    <phoneticPr fontId="16" type="noConversion"/>
  </si>
  <si>
    <t>Kg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</si>
</sst>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 "/>
    <numFmt numFmtId="178" formatCode="0.0%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color indexed="8"/>
      <name val="SansSerif"/>
      <charset val="2"/>
    </font>
    <font>
      <b/>
      <sz val="17"/>
      <color indexed="8"/>
      <name val="宋体"/>
      <family val="3"/>
      <charset val="134"/>
    </font>
    <font>
      <sz val="14"/>
      <color indexed="8"/>
      <name val="SansSerif"/>
      <charset val="2"/>
    </font>
    <font>
      <b/>
      <sz val="14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color indexed="8"/>
      <name val="Arial Narrow"/>
      <family val="2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12"/>
      <name val="华文中宋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16"/>
      <color theme="1"/>
      <name val="仿宋"/>
      <family val="3"/>
      <charset val="134"/>
    </font>
    <font>
      <b/>
      <sz val="8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2"/>
      <color indexed="8"/>
      <name val="Times New Roman"/>
      <family val="1"/>
    </font>
    <font>
      <sz val="10.5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.5"/>
      <color rgb="FF000000"/>
      <name val="宋体"/>
      <family val="3"/>
      <charset val="134"/>
      <scheme val="minor"/>
    </font>
    <font>
      <b/>
      <sz val="10.5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2" fillId="0" borderId="0"/>
  </cellStyleXfs>
  <cellXfs count="127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hidden="1"/>
    </xf>
    <xf numFmtId="0" fontId="2" fillId="0" borderId="0" xfId="0" applyFont="1" applyFill="1" applyProtection="1">
      <alignment vertical="center"/>
      <protection hidden="1"/>
    </xf>
    <xf numFmtId="0" fontId="0" fillId="0" borderId="0" xfId="0" applyFont="1" applyFill="1" applyProtection="1">
      <alignment vertical="center"/>
      <protection hidden="1"/>
    </xf>
    <xf numFmtId="0" fontId="0" fillId="0" borderId="0" xfId="0" applyProtection="1">
      <alignment vertical="center"/>
    </xf>
    <xf numFmtId="0" fontId="8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9" fillId="0" borderId="0" xfId="0" applyFont="1" applyFill="1" applyBorder="1" applyAlignment="1" applyProtection="1">
      <alignment horizontal="left" vertical="top" wrapText="1"/>
      <protection hidden="1"/>
    </xf>
    <xf numFmtId="0" fontId="9" fillId="0" borderId="0" xfId="0" applyFont="1" applyFill="1" applyAlignment="1" applyProtection="1">
      <alignment horizontal="left" vertical="top" wrapText="1"/>
      <protection hidden="1"/>
    </xf>
    <xf numFmtId="0" fontId="11" fillId="0" borderId="0" xfId="0" applyFont="1" applyFill="1" applyBorder="1" applyAlignment="1" applyProtection="1">
      <alignment horizontal="left" vertical="top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5" xfId="0" applyNumberFormat="1" applyFont="1" applyFill="1" applyBorder="1" applyAlignment="1" applyProtection="1">
      <alignment horizontal="center" vertical="center" wrapText="1"/>
      <protection hidden="1"/>
    </xf>
    <xf numFmtId="177" fontId="1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Alignment="1" applyProtection="1">
      <alignment horizontal="left" vertical="center" wrapText="1"/>
      <protection hidden="1"/>
    </xf>
    <xf numFmtId="177" fontId="8" fillId="0" borderId="0" xfId="0" applyNumberFormat="1" applyFont="1" applyFill="1" applyProtection="1">
      <alignment vertical="center"/>
    </xf>
    <xf numFmtId="176" fontId="6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4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Protection="1">
      <alignment vertical="center"/>
    </xf>
    <xf numFmtId="176" fontId="19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4" xfId="0" applyFont="1" applyFill="1" applyBorder="1" applyAlignment="1" applyProtection="1">
      <alignment horizontal="center" vertical="center" wrapText="1"/>
      <protection hidden="1"/>
    </xf>
    <xf numFmtId="49" fontId="1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3" xfId="0" applyFont="1" applyFill="1" applyBorder="1" applyAlignment="1" applyProtection="1">
      <alignment horizontal="center" vertical="center" wrapText="1"/>
      <protection hidden="1"/>
    </xf>
    <xf numFmtId="177" fontId="21" fillId="0" borderId="4" xfId="0" applyNumberFormat="1" applyFont="1" applyFill="1" applyBorder="1" applyAlignment="1" applyProtection="1">
      <alignment horizontal="right" vertical="center" wrapText="1"/>
      <protection hidden="1"/>
    </xf>
    <xf numFmtId="0" fontId="21" fillId="0" borderId="8" xfId="0" applyFont="1" applyFill="1" applyBorder="1" applyProtection="1">
      <alignment vertical="center"/>
      <protection hidden="1"/>
    </xf>
    <xf numFmtId="0" fontId="22" fillId="0" borderId="0" xfId="1" applyAlignment="1">
      <alignment horizontal="center"/>
    </xf>
    <xf numFmtId="0" fontId="25" fillId="0" borderId="4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27" fillId="0" borderId="4" xfId="1" applyFont="1" applyFill="1" applyBorder="1" applyAlignment="1">
      <alignment horizontal="center" vertical="center" wrapText="1"/>
    </xf>
    <xf numFmtId="0" fontId="28" fillId="0" borderId="4" xfId="1" applyFont="1" applyFill="1" applyBorder="1" applyAlignment="1">
      <alignment horizontal="center" vertical="center" wrapText="1"/>
    </xf>
    <xf numFmtId="0" fontId="27" fillId="0" borderId="4" xfId="1" applyFont="1" applyFill="1" applyBorder="1" applyAlignment="1">
      <alignment horizontal="center" vertical="center"/>
    </xf>
    <xf numFmtId="0" fontId="27" fillId="0" borderId="4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/>
    </xf>
    <xf numFmtId="177" fontId="29" fillId="0" borderId="4" xfId="1" applyNumberFormat="1" applyFont="1" applyFill="1" applyBorder="1" applyAlignment="1">
      <alignment horizontal="center" vertical="center" wrapText="1"/>
    </xf>
    <xf numFmtId="0" fontId="30" fillId="0" borderId="4" xfId="0" applyFont="1" applyFill="1" applyBorder="1" applyAlignment="1" applyProtection="1">
      <alignment horizontal="center" vertical="center" wrapText="1"/>
      <protection hidden="1"/>
    </xf>
    <xf numFmtId="176" fontId="20" fillId="0" borderId="4" xfId="0" applyNumberFormat="1" applyFont="1" applyFill="1" applyBorder="1" applyAlignment="1" applyProtection="1">
      <alignment horizontal="right" vertical="center" wrapText="1"/>
      <protection hidden="1"/>
    </xf>
    <xf numFmtId="176" fontId="20" fillId="0" borderId="6" xfId="0" applyNumberFormat="1" applyFont="1" applyFill="1" applyBorder="1" applyAlignment="1" applyProtection="1">
      <alignment horizontal="right" vertical="center" wrapText="1"/>
      <protection hidden="1"/>
    </xf>
    <xf numFmtId="176" fontId="21" fillId="0" borderId="4" xfId="0" applyNumberFormat="1" applyFont="1" applyFill="1" applyBorder="1" applyAlignment="1" applyProtection="1">
      <alignment horizontal="right" vertical="center" wrapText="1"/>
      <protection locked="0" hidden="1"/>
    </xf>
    <xf numFmtId="0" fontId="31" fillId="0" borderId="0" xfId="0" applyFont="1">
      <alignment vertical="center"/>
    </xf>
    <xf numFmtId="0" fontId="8" fillId="0" borderId="0" xfId="0" applyFont="1" applyFill="1" applyProtection="1">
      <alignment vertical="center"/>
      <protection locked="0" hidden="1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12" fillId="0" borderId="15" xfId="0" applyFont="1" applyFill="1" applyBorder="1" applyAlignment="1" applyProtection="1">
      <alignment horizontal="center" vertical="center" wrapText="1"/>
      <protection hidden="1"/>
    </xf>
    <xf numFmtId="177" fontId="7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7" fillId="0" borderId="8" xfId="0" applyNumberFormat="1" applyFont="1" applyFill="1" applyBorder="1" applyAlignment="1" applyProtection="1">
      <alignment horizontal="center" vertical="center" wrapText="1"/>
      <protection hidden="1"/>
    </xf>
    <xf numFmtId="177" fontId="1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1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32" fillId="0" borderId="4" xfId="0" applyFont="1" applyFill="1" applyBorder="1" applyAlignment="1" applyProtection="1">
      <alignment horizontal="center" vertical="center" wrapText="1"/>
      <protection hidden="1"/>
    </xf>
    <xf numFmtId="178" fontId="20" fillId="0" borderId="4" xfId="0" applyNumberFormat="1" applyFont="1" applyFill="1" applyBorder="1" applyAlignment="1" applyProtection="1">
      <alignment horizontal="right" vertical="center" wrapText="1"/>
      <protection hidden="1"/>
    </xf>
    <xf numFmtId="177" fontId="33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33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4" xfId="0" applyFont="1" applyFill="1" applyBorder="1" applyAlignment="1" applyProtection="1">
      <alignment horizontal="center" vertical="center" wrapText="1"/>
      <protection hidden="1"/>
    </xf>
    <xf numFmtId="176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9" xfId="0" applyFont="1" applyFill="1" applyBorder="1" applyAlignment="1" applyProtection="1">
      <alignment horizontal="center" vertical="center" wrapText="1"/>
      <protection hidden="1"/>
    </xf>
    <xf numFmtId="0" fontId="22" fillId="0" borderId="4" xfId="1" applyBorder="1" applyAlignment="1">
      <alignment horizontal="center" vertical="center"/>
    </xf>
    <xf numFmtId="0" fontId="39" fillId="0" borderId="3" xfId="0" applyFont="1" applyFill="1" applyBorder="1" applyAlignment="1" applyProtection="1">
      <alignment horizontal="center" vertical="center" wrapText="1"/>
      <protection hidden="1"/>
    </xf>
    <xf numFmtId="0" fontId="39" fillId="0" borderId="4" xfId="0" applyFont="1" applyFill="1" applyBorder="1" applyAlignment="1" applyProtection="1">
      <alignment horizontal="center" vertical="center" wrapText="1"/>
      <protection hidden="1"/>
    </xf>
    <xf numFmtId="0" fontId="39" fillId="0" borderId="19" xfId="0" applyFont="1" applyFill="1" applyBorder="1" applyAlignment="1" applyProtection="1">
      <alignment horizontal="center" vertical="center" wrapText="1"/>
      <protection hidden="1"/>
    </xf>
    <xf numFmtId="177" fontId="17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20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17" fillId="0" borderId="10" xfId="0" applyNumberFormat="1" applyFont="1" applyFill="1" applyBorder="1" applyAlignment="1" applyProtection="1">
      <alignment horizontal="center" vertical="center" wrapText="1"/>
      <protection hidden="1"/>
    </xf>
    <xf numFmtId="1" fontId="37" fillId="0" borderId="25" xfId="0" applyNumberFormat="1" applyFont="1" applyFill="1" applyBorder="1" applyAlignment="1">
      <alignment horizontal="center" vertical="center" shrinkToFit="1"/>
    </xf>
    <xf numFmtId="0" fontId="38" fillId="0" borderId="25" xfId="0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center" vertical="center" wrapText="1"/>
    </xf>
    <xf numFmtId="177" fontId="39" fillId="0" borderId="17" xfId="0" applyNumberFormat="1" applyFont="1" applyFill="1" applyBorder="1" applyAlignment="1" applyProtection="1">
      <alignment horizontal="center" vertical="center" wrapText="1"/>
      <protection hidden="1"/>
    </xf>
    <xf numFmtId="176" fontId="39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39" fillId="0" borderId="4" xfId="0" applyNumberFormat="1" applyFont="1" applyFill="1" applyBorder="1" applyAlignment="1" applyProtection="1">
      <alignment horizontal="center" vertical="center" wrapText="1"/>
      <protection hidden="1"/>
    </xf>
    <xf numFmtId="176" fontId="18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39" fillId="0" borderId="8" xfId="0" applyNumberFormat="1" applyFont="1" applyFill="1" applyBorder="1" applyAlignment="1" applyProtection="1">
      <alignment horizontal="center" vertical="center" wrapText="1"/>
      <protection hidden="1"/>
    </xf>
    <xf numFmtId="177" fontId="21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21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177" fontId="21" fillId="0" borderId="8" xfId="0" applyNumberFormat="1" applyFont="1" applyFill="1" applyBorder="1" applyAlignment="1" applyProtection="1">
      <alignment horizontal="center" vertical="center"/>
      <protection hidden="1"/>
    </xf>
    <xf numFmtId="0" fontId="6" fillId="0" borderId="4" xfId="0" applyFont="1" applyFill="1" applyBorder="1" applyAlignment="1" applyProtection="1">
      <alignment horizontal="center" vertical="center" wrapText="1"/>
      <protection hidden="1"/>
    </xf>
    <xf numFmtId="176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176" fontId="20" fillId="0" borderId="24" xfId="0" applyNumberFormat="1" applyFont="1" applyFill="1" applyBorder="1" applyAlignment="1" applyProtection="1">
      <alignment horizontal="right" vertical="center" wrapText="1"/>
      <protection hidden="1"/>
    </xf>
    <xf numFmtId="177" fontId="33" fillId="0" borderId="24" xfId="0" applyNumberFormat="1" applyFont="1" applyFill="1" applyBorder="1" applyAlignment="1" applyProtection="1">
      <alignment horizontal="center" vertical="center" wrapText="1"/>
      <protection hidden="1"/>
    </xf>
    <xf numFmtId="0" fontId="38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right" vertical="center" wrapText="1"/>
      <protection hidden="1"/>
    </xf>
    <xf numFmtId="0" fontId="39" fillId="0" borderId="26" xfId="0" applyFont="1" applyFill="1" applyBorder="1" applyAlignment="1" applyProtection="1">
      <alignment horizontal="center" vertical="center" wrapText="1"/>
      <protection hidden="1"/>
    </xf>
    <xf numFmtId="0" fontId="39" fillId="0" borderId="0" xfId="0" applyFont="1" applyFill="1" applyBorder="1" applyAlignment="1" applyProtection="1">
      <alignment horizontal="center" vertical="center" wrapText="1"/>
      <protection hidden="1"/>
    </xf>
    <xf numFmtId="0" fontId="39" fillId="0" borderId="27" xfId="0" applyFont="1" applyFill="1" applyBorder="1" applyAlignment="1" applyProtection="1">
      <alignment horizontal="center" vertical="center" wrapText="1"/>
      <protection hidden="1"/>
    </xf>
    <xf numFmtId="176" fontId="39" fillId="0" borderId="27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Border="1" applyAlignment="1" applyProtection="1">
      <alignment horizontal="right" vertical="center" wrapText="1"/>
      <protection hidden="1"/>
    </xf>
    <xf numFmtId="0" fontId="15" fillId="0" borderId="0" xfId="0" applyFont="1" applyFill="1" applyBorder="1" applyAlignment="1" applyProtection="1">
      <alignment horizontal="right" vertical="center" wrapText="1"/>
      <protection hidden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11" xfId="0" applyFont="1" applyFill="1" applyBorder="1" applyAlignment="1" applyProtection="1">
      <alignment horizontal="left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3" xfId="0" applyFont="1" applyFill="1" applyBorder="1" applyAlignment="1" applyProtection="1">
      <alignment horizontal="center" vertical="center" wrapText="1"/>
      <protection hidden="1"/>
    </xf>
    <xf numFmtId="0" fontId="13" fillId="0" borderId="14" xfId="0" applyFont="1" applyFill="1" applyBorder="1" applyAlignment="1" applyProtection="1">
      <alignment horizontal="center" vertical="center" wrapText="1"/>
      <protection hidden="1"/>
    </xf>
    <xf numFmtId="0" fontId="20" fillId="0" borderId="5" xfId="0" applyFont="1" applyFill="1" applyBorder="1" applyAlignment="1" applyProtection="1">
      <alignment horizontal="center" vertical="center" wrapText="1"/>
      <protection hidden="1"/>
    </xf>
    <xf numFmtId="0" fontId="20" fillId="0" borderId="6" xfId="0" applyFont="1" applyFill="1" applyBorder="1" applyAlignment="1" applyProtection="1">
      <alignment horizontal="center" vertical="center" wrapText="1"/>
      <protection hidden="1"/>
    </xf>
    <xf numFmtId="176" fontId="20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177" fontId="3" fillId="0" borderId="0" xfId="0" applyNumberFormat="1" applyFont="1" applyFill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4" xfId="0" applyFont="1" applyFill="1" applyBorder="1" applyAlignment="1" applyProtection="1">
      <alignment horizontal="center" vertical="center" wrapText="1"/>
      <protection hidden="1"/>
    </xf>
    <xf numFmtId="176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Fill="1" applyBorder="1" applyAlignment="1" applyProtection="1">
      <alignment horizontal="center" vertical="center" wrapText="1"/>
      <protection hidden="1"/>
    </xf>
    <xf numFmtId="0" fontId="5" fillId="0" borderId="21" xfId="0" applyFont="1" applyFill="1" applyBorder="1" applyAlignment="1" applyProtection="1">
      <alignment horizontal="center" vertical="center" wrapText="1"/>
      <protection hidden="1"/>
    </xf>
    <xf numFmtId="0" fontId="5" fillId="0" borderId="22" xfId="0" applyFont="1" applyFill="1" applyBorder="1" applyAlignment="1" applyProtection="1">
      <alignment horizontal="center" vertical="center" wrapText="1"/>
      <protection hidden="1"/>
    </xf>
    <xf numFmtId="0" fontId="5" fillId="0" borderId="23" xfId="0" applyFont="1" applyFill="1" applyBorder="1" applyAlignment="1" applyProtection="1">
      <alignment horizontal="center" vertical="center" wrapText="1"/>
      <protection hidden="1"/>
    </xf>
    <xf numFmtId="0" fontId="6" fillId="0" borderId="16" xfId="0" applyFont="1" applyFill="1" applyBorder="1" applyAlignment="1" applyProtection="1">
      <alignment horizontal="center" vertical="center" wrapText="1"/>
      <protection hidden="1"/>
    </xf>
    <xf numFmtId="0" fontId="6" fillId="0" borderId="20" xfId="0" applyFont="1" applyFill="1" applyBorder="1" applyAlignment="1" applyProtection="1">
      <alignment horizontal="center" vertical="center" wrapText="1"/>
      <protection hidden="1"/>
    </xf>
    <xf numFmtId="0" fontId="20" fillId="0" borderId="24" xfId="0" applyFont="1" applyFill="1" applyBorder="1" applyAlignment="1" applyProtection="1">
      <alignment horizontal="center" vertical="center" wrapText="1"/>
      <protection hidden="1"/>
    </xf>
    <xf numFmtId="176" fontId="20" fillId="0" borderId="24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14" xfId="0" applyFont="1" applyFill="1" applyBorder="1" applyAlignment="1" applyProtection="1">
      <alignment horizontal="center" vertical="center" wrapText="1"/>
      <protection hidden="1"/>
    </xf>
    <xf numFmtId="0" fontId="6" fillId="0" borderId="18" xfId="0" applyFont="1" applyFill="1" applyBorder="1" applyAlignment="1" applyProtection="1">
      <alignment horizontal="center" vertical="center" wrapText="1"/>
      <protection hidden="1"/>
    </xf>
    <xf numFmtId="0" fontId="6" fillId="0" borderId="19" xfId="0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Fill="1" applyBorder="1" applyAlignment="1">
      <alignment horizontal="center" vertical="center" wrapText="1"/>
    </xf>
    <xf numFmtId="0" fontId="8" fillId="0" borderId="0" xfId="0" applyFont="1" applyFill="1" applyProtection="1">
      <alignment vertical="center"/>
      <protection locked="0"/>
    </xf>
    <xf numFmtId="0" fontId="20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21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18" fillId="0" borderId="27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3"/>
  <sheetViews>
    <sheetView zoomScale="145" zoomScaleNormal="145" workbookViewId="0">
      <selection activeCell="F6" sqref="F6"/>
    </sheetView>
  </sheetViews>
  <sheetFormatPr defaultColWidth="9" defaultRowHeight="13.5"/>
  <cols>
    <col min="1" max="1" width="1.5" style="6" customWidth="1"/>
    <col min="2" max="2" width="10.875" style="6" customWidth="1"/>
    <col min="3" max="3" width="10.625" style="6" customWidth="1"/>
    <col min="4" max="4" width="25.625" style="6" customWidth="1"/>
    <col min="5" max="5" width="17.25" style="6" customWidth="1"/>
    <col min="6" max="6" width="16.875" style="6" customWidth="1"/>
    <col min="7" max="7" width="0.875" style="6" customWidth="1"/>
    <col min="8" max="8" width="11.875" style="6" customWidth="1"/>
    <col min="9" max="16384" width="9" style="6"/>
  </cols>
  <sheetData>
    <row r="1" spans="1:10">
      <c r="A1" s="7"/>
      <c r="B1" s="7"/>
      <c r="C1" s="7"/>
      <c r="D1" s="7"/>
      <c r="E1" s="7"/>
      <c r="F1" s="8"/>
    </row>
    <row r="2" spans="1:10" ht="24.95" customHeight="1">
      <c r="A2" s="7"/>
      <c r="B2" s="94" t="s">
        <v>124</v>
      </c>
      <c r="C2" s="94"/>
      <c r="D2" s="94"/>
      <c r="E2" s="94"/>
      <c r="F2" s="94"/>
    </row>
    <row r="3" spans="1:10" ht="24.95" customHeight="1" thickBot="1">
      <c r="A3" s="7"/>
      <c r="B3" s="95" t="s">
        <v>167</v>
      </c>
      <c r="C3" s="95"/>
      <c r="D3" s="95"/>
      <c r="E3" s="95"/>
      <c r="F3" s="95"/>
    </row>
    <row r="4" spans="1:10" s="5" customFormat="1" ht="35.1" customHeight="1">
      <c r="A4" s="9"/>
      <c r="B4" s="10" t="s">
        <v>0</v>
      </c>
      <c r="C4" s="45" t="s">
        <v>106</v>
      </c>
      <c r="D4" s="45" t="s">
        <v>1</v>
      </c>
      <c r="E4" s="43" t="s">
        <v>2</v>
      </c>
      <c r="F4" s="11" t="s">
        <v>3</v>
      </c>
      <c r="I4" s="122"/>
    </row>
    <row r="5" spans="1:10" s="5" customFormat="1" ht="35.1" customHeight="1">
      <c r="A5" s="9"/>
      <c r="B5" s="12">
        <v>1</v>
      </c>
      <c r="C5" s="44">
        <v>100</v>
      </c>
      <c r="D5" s="54" t="s">
        <v>107</v>
      </c>
      <c r="E5" s="46">
        <f>第100章!G14</f>
        <v>28927</v>
      </c>
      <c r="F5" s="47">
        <f>第100章!I14</f>
        <v>5000</v>
      </c>
    </row>
    <row r="6" spans="1:10" s="5" customFormat="1" ht="35.1" customHeight="1">
      <c r="A6" s="9"/>
      <c r="B6" s="12">
        <v>2</v>
      </c>
      <c r="C6" s="44">
        <v>200</v>
      </c>
      <c r="D6" s="54" t="s">
        <v>108</v>
      </c>
      <c r="E6" s="46">
        <f>第200章!G18</f>
        <v>689803</v>
      </c>
      <c r="F6" s="47">
        <f>第200章!I18</f>
        <v>0</v>
      </c>
    </row>
    <row r="7" spans="1:10" s="5" customFormat="1" ht="35.1" customHeight="1">
      <c r="A7" s="9"/>
      <c r="B7" s="12">
        <v>3</v>
      </c>
      <c r="C7" s="44">
        <v>600</v>
      </c>
      <c r="D7" s="54" t="s">
        <v>125</v>
      </c>
      <c r="E7" s="46">
        <f>第600章!G9</f>
        <v>54944</v>
      </c>
      <c r="F7" s="47">
        <f>第600章!I9</f>
        <v>0</v>
      </c>
    </row>
    <row r="8" spans="1:10" s="5" customFormat="1" ht="35.1" customHeight="1">
      <c r="A8" s="9"/>
      <c r="B8" s="12">
        <v>4</v>
      </c>
      <c r="C8" s="96" t="s">
        <v>126</v>
      </c>
      <c r="D8" s="97"/>
      <c r="E8" s="46">
        <f>SUM(E5:E7)</f>
        <v>773674</v>
      </c>
      <c r="F8" s="47">
        <f>SUM(F5:F7)</f>
        <v>5000</v>
      </c>
    </row>
    <row r="9" spans="1:10" s="5" customFormat="1" ht="35.1" customHeight="1" thickBot="1">
      <c r="A9" s="9"/>
      <c r="B9" s="13">
        <v>5</v>
      </c>
      <c r="C9" s="98" t="s">
        <v>168</v>
      </c>
      <c r="D9" s="99"/>
      <c r="E9" s="48">
        <f>E8</f>
        <v>773674</v>
      </c>
      <c r="F9" s="49">
        <f>F8</f>
        <v>5000</v>
      </c>
      <c r="I9" s="42"/>
      <c r="J9" s="16"/>
    </row>
    <row r="10" spans="1:10" s="5" customFormat="1" ht="18.75">
      <c r="A10" s="9"/>
      <c r="B10" s="92"/>
      <c r="C10" s="93"/>
      <c r="D10" s="93"/>
      <c r="E10" s="14"/>
      <c r="F10" s="15"/>
      <c r="G10" s="16"/>
    </row>
    <row r="11" spans="1:10" s="5" customFormat="1" ht="20.25">
      <c r="E11" s="41"/>
      <c r="H11" s="16"/>
    </row>
    <row r="12" spans="1:10" s="5" customFormat="1" ht="18.75">
      <c r="F12" s="16"/>
    </row>
    <row r="13" spans="1:10" s="5" customFormat="1" ht="18.75"/>
  </sheetData>
  <sheetProtection algorithmName="SHA-512" hashValue="9rWF82KD/f89KEvvGZVOUG1gZqpMF4XE4/2PxV7WgWVIQ7FVDsUIkszATG7oZX5rtHNL112Y7eokaC/lovtStQ==" saltValue="PSTQw8n0cvxKiFmE8nQx1A==" spinCount="100000" sheet="1" objects="1" scenarios="1"/>
  <mergeCells count="5">
    <mergeCell ref="B10:D10"/>
    <mergeCell ref="B2:F2"/>
    <mergeCell ref="B3:F3"/>
    <mergeCell ref="C8:D8"/>
    <mergeCell ref="C9:D9"/>
  </mergeCells>
  <phoneticPr fontId="16" type="noConversion"/>
  <pageMargins left="0.75138888888888899" right="0.55416666666666703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14"/>
  <sheetViews>
    <sheetView zoomScale="145" zoomScaleNormal="145" workbookViewId="0">
      <selection activeCell="L11" sqref="L11"/>
    </sheetView>
  </sheetViews>
  <sheetFormatPr defaultColWidth="9" defaultRowHeight="13.5"/>
  <cols>
    <col min="1" max="1" width="0.875" style="4" customWidth="1"/>
    <col min="2" max="2" width="7.625" style="4" customWidth="1"/>
    <col min="3" max="3" width="30.625" style="4" customWidth="1"/>
    <col min="4" max="5" width="6.625" style="4" customWidth="1"/>
    <col min="6" max="7" width="9.625" style="4" customWidth="1"/>
    <col min="8" max="8" width="9.625" style="19" customWidth="1"/>
    <col min="9" max="9" width="9.625" style="4" customWidth="1"/>
    <col min="10" max="10" width="0.875" style="4" customWidth="1"/>
    <col min="11" max="16384" width="9" style="4"/>
  </cols>
  <sheetData>
    <row r="1" spans="2:10" s="1" customFormat="1" ht="24.95" customHeight="1">
      <c r="B1" s="103" t="s">
        <v>105</v>
      </c>
      <c r="C1" s="103"/>
      <c r="D1" s="103"/>
      <c r="E1" s="103"/>
      <c r="F1" s="103"/>
      <c r="G1" s="104"/>
      <c r="H1" s="103"/>
      <c r="I1" s="103"/>
    </row>
    <row r="2" spans="2:10" s="2" customFormat="1" ht="20.100000000000001" customHeight="1" thickBot="1">
      <c r="B2" s="105" t="str">
        <f>汇总!B3</f>
        <v>项目名称：福银高速公路梅林大桥B道三明台挡土墙病害治理等工程施工协作</v>
      </c>
      <c r="C2" s="105"/>
      <c r="D2" s="105"/>
      <c r="E2" s="105"/>
      <c r="F2" s="105"/>
      <c r="G2" s="105"/>
      <c r="H2" s="105"/>
      <c r="I2" s="105"/>
    </row>
    <row r="3" spans="2:10" s="2" customFormat="1" ht="24.95" customHeight="1">
      <c r="B3" s="111" t="s">
        <v>120</v>
      </c>
      <c r="C3" s="112"/>
      <c r="D3" s="112"/>
      <c r="E3" s="112"/>
      <c r="F3" s="112"/>
      <c r="G3" s="112"/>
      <c r="H3" s="112"/>
      <c r="I3" s="113"/>
    </row>
    <row r="4" spans="2:10" s="3" customFormat="1" ht="20.100000000000001" customHeight="1">
      <c r="B4" s="106" t="s">
        <v>4</v>
      </c>
      <c r="C4" s="114"/>
      <c r="D4" s="107" t="s">
        <v>6</v>
      </c>
      <c r="E4" s="107" t="s">
        <v>7</v>
      </c>
      <c r="F4" s="108" t="s">
        <v>109</v>
      </c>
      <c r="G4" s="109"/>
      <c r="H4" s="107" t="s">
        <v>8</v>
      </c>
      <c r="I4" s="110"/>
    </row>
    <row r="5" spans="2:10" s="3" customFormat="1" ht="20.100000000000001" customHeight="1">
      <c r="B5" s="106"/>
      <c r="C5" s="115"/>
      <c r="D5" s="107"/>
      <c r="E5" s="107"/>
      <c r="F5" s="57" t="s">
        <v>9</v>
      </c>
      <c r="G5" s="58" t="s">
        <v>10</v>
      </c>
      <c r="H5" s="20" t="s">
        <v>9</v>
      </c>
      <c r="I5" s="17" t="s">
        <v>10</v>
      </c>
      <c r="J5"/>
    </row>
    <row r="6" spans="2:10" s="3" customFormat="1" ht="24.95" customHeight="1">
      <c r="B6" s="21">
        <v>101</v>
      </c>
      <c r="C6" s="18" t="s">
        <v>110</v>
      </c>
      <c r="D6" s="18" t="s">
        <v>11</v>
      </c>
      <c r="E6" s="22"/>
      <c r="F6" s="38"/>
      <c r="G6" s="25"/>
      <c r="H6" s="40"/>
      <c r="I6" s="26"/>
      <c r="J6"/>
    </row>
    <row r="7" spans="2:10" s="3" customFormat="1" ht="24.95" customHeight="1">
      <c r="B7" s="24" t="s">
        <v>111</v>
      </c>
      <c r="C7" s="18" t="s">
        <v>112</v>
      </c>
      <c r="D7" s="18" t="s">
        <v>11</v>
      </c>
      <c r="E7" s="22"/>
      <c r="F7" s="38"/>
      <c r="G7" s="25"/>
      <c r="H7" s="40"/>
      <c r="I7" s="26"/>
      <c r="J7"/>
    </row>
    <row r="8" spans="2:10" s="3" customFormat="1" ht="24.95" customHeight="1">
      <c r="B8" s="23" t="s">
        <v>113</v>
      </c>
      <c r="C8" s="22" t="s">
        <v>129</v>
      </c>
      <c r="D8" s="22" t="s">
        <v>114</v>
      </c>
      <c r="E8" s="22">
        <v>1</v>
      </c>
      <c r="F8" s="87">
        <f>ROUND((第200章!G18+第600章!G9)*0.0037,0)</f>
        <v>2756</v>
      </c>
      <c r="G8" s="75">
        <f>ROUND(E8*F8,0)</f>
        <v>2756</v>
      </c>
      <c r="H8" s="123">
        <f>ROUND((第200章!I18+第600章!I9)*0.0037,0)</f>
        <v>0</v>
      </c>
      <c r="I8" s="77">
        <f>ROUND(H8*E8,0)</f>
        <v>0</v>
      </c>
      <c r="J8"/>
    </row>
    <row r="9" spans="2:10" s="3" customFormat="1" ht="24.95" customHeight="1">
      <c r="B9" s="23" t="s">
        <v>127</v>
      </c>
      <c r="C9" s="22" t="s">
        <v>128</v>
      </c>
      <c r="D9" s="22" t="s">
        <v>114</v>
      </c>
      <c r="E9" s="22">
        <v>1</v>
      </c>
      <c r="F9" s="87">
        <v>5000</v>
      </c>
      <c r="G9" s="75">
        <f t="shared" ref="G9:G13" si="0">ROUND(E9*F9,0)</f>
        <v>5000</v>
      </c>
      <c r="H9" s="76">
        <v>5000</v>
      </c>
      <c r="I9" s="77">
        <f>ROUND(H9*E9,0)</f>
        <v>5000</v>
      </c>
      <c r="J9"/>
    </row>
    <row r="10" spans="2:10" s="3" customFormat="1" ht="24.95" customHeight="1">
      <c r="B10" s="23" t="s">
        <v>122</v>
      </c>
      <c r="C10" s="18" t="s">
        <v>123</v>
      </c>
      <c r="D10" s="22"/>
      <c r="E10" s="22"/>
      <c r="F10" s="87"/>
      <c r="G10" s="75"/>
      <c r="H10" s="76"/>
      <c r="I10" s="77"/>
      <c r="J10"/>
    </row>
    <row r="11" spans="2:10" s="3" customFormat="1" ht="24.95" customHeight="1">
      <c r="B11" s="23" t="s">
        <v>130</v>
      </c>
      <c r="C11" s="22" t="s">
        <v>131</v>
      </c>
      <c r="D11" s="22" t="s">
        <v>114</v>
      </c>
      <c r="E11" s="22">
        <v>1</v>
      </c>
      <c r="F11" s="87">
        <f>ROUND((第200章!G18+第600章!G9)*0.015,0)</f>
        <v>11171</v>
      </c>
      <c r="G11" s="75">
        <f t="shared" si="0"/>
        <v>11171</v>
      </c>
      <c r="H11" s="123">
        <f>ROUND((第200章!I18+第600章!I9)*0.015,0)</f>
        <v>0</v>
      </c>
      <c r="I11" s="77">
        <f t="shared" ref="I10:I13" si="1">ROUND(H11*E11,0)</f>
        <v>0</v>
      </c>
      <c r="J11"/>
    </row>
    <row r="12" spans="2:10" s="3" customFormat="1" ht="24.95" customHeight="1">
      <c r="B12" s="23" t="s">
        <v>116</v>
      </c>
      <c r="C12" s="50" t="s">
        <v>117</v>
      </c>
      <c r="D12" s="22"/>
      <c r="E12" s="22"/>
      <c r="F12" s="51"/>
      <c r="G12" s="75"/>
      <c r="H12" s="76"/>
      <c r="I12" s="77"/>
      <c r="J12"/>
    </row>
    <row r="13" spans="2:10" s="3" customFormat="1" ht="24.95" customHeight="1">
      <c r="B13" s="23" t="s">
        <v>118</v>
      </c>
      <c r="C13" s="37" t="s">
        <v>117</v>
      </c>
      <c r="D13" s="22" t="s">
        <v>12</v>
      </c>
      <c r="E13" s="22">
        <v>1</v>
      </c>
      <c r="F13" s="87">
        <v>10000</v>
      </c>
      <c r="G13" s="75">
        <f t="shared" si="0"/>
        <v>10000</v>
      </c>
      <c r="H13" s="124"/>
      <c r="I13" s="77">
        <f t="shared" si="1"/>
        <v>0</v>
      </c>
      <c r="J13"/>
    </row>
    <row r="14" spans="2:10" s="3" customFormat="1" ht="24.95" customHeight="1" thickBot="1">
      <c r="B14" s="100" t="s">
        <v>115</v>
      </c>
      <c r="C14" s="101"/>
      <c r="D14" s="101"/>
      <c r="E14" s="102"/>
      <c r="F14" s="39"/>
      <c r="G14" s="64">
        <f>ROUND(SUM(G6:G13),0)</f>
        <v>28927</v>
      </c>
      <c r="H14" s="65"/>
      <c r="I14" s="66">
        <f>ROUND(SUM(I6:I13),0)</f>
        <v>5000</v>
      </c>
    </row>
  </sheetData>
  <sheetProtection algorithmName="SHA-512" hashValue="mq2O36jqsnR6DKq71pULkCkXJfBulZWZOY8ubInnv9h8y4sVowsnSW1UuFjQuMglW3jKibwa1pqX504soMhFIQ==" saltValue="Xbi9mlDyGXJYK3ozBOgFSA==" spinCount="100000" sheet="1" objects="1" scenarios="1"/>
  <autoFilter ref="C1:C14"/>
  <mergeCells count="10">
    <mergeCell ref="B14:E14"/>
    <mergeCell ref="B1:I1"/>
    <mergeCell ref="B2:I2"/>
    <mergeCell ref="B4:B5"/>
    <mergeCell ref="D4:D5"/>
    <mergeCell ref="E4:E5"/>
    <mergeCell ref="F4:G4"/>
    <mergeCell ref="H4:I4"/>
    <mergeCell ref="B3:I3"/>
    <mergeCell ref="C4:C5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18"/>
  <sheetViews>
    <sheetView topLeftCell="A2" zoomScale="145" zoomScaleNormal="145" workbookViewId="0">
      <selection activeCell="I11" sqref="I11"/>
    </sheetView>
  </sheetViews>
  <sheetFormatPr defaultColWidth="9" defaultRowHeight="13.5"/>
  <cols>
    <col min="1" max="1" width="0.875" style="4" customWidth="1"/>
    <col min="2" max="2" width="7.625" style="4" customWidth="1"/>
    <col min="3" max="3" width="30.625" style="4" customWidth="1"/>
    <col min="4" max="5" width="6.625" style="4" customWidth="1"/>
    <col min="6" max="7" width="9.625" style="4" customWidth="1"/>
    <col min="8" max="8" width="9.625" style="19" customWidth="1"/>
    <col min="9" max="9" width="9.625" style="4" customWidth="1"/>
    <col min="10" max="10" width="0.875" style="4" customWidth="1"/>
    <col min="11" max="16384" width="9" style="4"/>
  </cols>
  <sheetData>
    <row r="1" spans="2:10" s="1" customFormat="1" ht="24.95" customHeight="1">
      <c r="B1" s="103" t="s">
        <v>105</v>
      </c>
      <c r="C1" s="103"/>
      <c r="D1" s="103"/>
      <c r="E1" s="103"/>
      <c r="F1" s="103"/>
      <c r="G1" s="104"/>
      <c r="H1" s="103"/>
      <c r="I1" s="103"/>
    </row>
    <row r="2" spans="2:10" s="2" customFormat="1" ht="20.100000000000001" customHeight="1" thickBot="1">
      <c r="B2" s="105" t="str">
        <f>汇总!B3</f>
        <v>项目名称：福银高速公路梅林大桥B道三明台挡土墙病害治理等工程施工协作</v>
      </c>
      <c r="C2" s="105"/>
      <c r="D2" s="105"/>
      <c r="E2" s="105"/>
      <c r="F2" s="105"/>
      <c r="G2" s="105"/>
      <c r="H2" s="105"/>
      <c r="I2" s="105"/>
    </row>
    <row r="3" spans="2:10" s="2" customFormat="1" ht="24.95" customHeight="1">
      <c r="B3" s="111" t="s">
        <v>121</v>
      </c>
      <c r="C3" s="112"/>
      <c r="D3" s="112"/>
      <c r="E3" s="112"/>
      <c r="F3" s="112"/>
      <c r="G3" s="112"/>
      <c r="H3" s="112"/>
      <c r="I3" s="113"/>
    </row>
    <row r="4" spans="2:10" s="3" customFormat="1" ht="20.100000000000001" customHeight="1">
      <c r="B4" s="106" t="s">
        <v>4</v>
      </c>
      <c r="C4" s="114" t="s">
        <v>132</v>
      </c>
      <c r="D4" s="107" t="s">
        <v>6</v>
      </c>
      <c r="E4" s="107" t="s">
        <v>7</v>
      </c>
      <c r="F4" s="108" t="s">
        <v>109</v>
      </c>
      <c r="G4" s="109"/>
      <c r="H4" s="107" t="s">
        <v>8</v>
      </c>
      <c r="I4" s="110"/>
    </row>
    <row r="5" spans="2:10" s="3" customFormat="1" ht="20.100000000000001" customHeight="1">
      <c r="B5" s="106"/>
      <c r="C5" s="115"/>
      <c r="D5" s="107"/>
      <c r="E5" s="107"/>
      <c r="F5" s="57" t="s">
        <v>9</v>
      </c>
      <c r="G5" s="58" t="s">
        <v>10</v>
      </c>
      <c r="H5" s="20" t="s">
        <v>9</v>
      </c>
      <c r="I5" s="17" t="s">
        <v>10</v>
      </c>
      <c r="J5"/>
    </row>
    <row r="6" spans="2:10" s="3" customFormat="1" ht="20.100000000000001" customHeight="1">
      <c r="B6" s="67">
        <v>202</v>
      </c>
      <c r="C6" s="83" t="s">
        <v>141</v>
      </c>
      <c r="D6" s="84"/>
      <c r="E6" s="78"/>
      <c r="F6" s="79"/>
      <c r="G6" s="80"/>
      <c r="H6" s="20"/>
      <c r="I6" s="17"/>
      <c r="J6"/>
    </row>
    <row r="7" spans="2:10" s="3" customFormat="1" ht="20.100000000000001" customHeight="1">
      <c r="B7" s="68" t="s">
        <v>143</v>
      </c>
      <c r="C7" s="83" t="s">
        <v>144</v>
      </c>
      <c r="D7" s="84"/>
      <c r="E7" s="62"/>
      <c r="F7" s="71"/>
      <c r="G7" s="72"/>
      <c r="H7" s="73"/>
      <c r="I7" s="70"/>
      <c r="J7"/>
    </row>
    <row r="8" spans="2:10" s="3" customFormat="1" ht="20.100000000000001" customHeight="1">
      <c r="B8" s="69" t="s">
        <v>136</v>
      </c>
      <c r="C8" s="85" t="s">
        <v>145</v>
      </c>
      <c r="D8" s="60" t="s">
        <v>142</v>
      </c>
      <c r="E8" s="62">
        <v>60</v>
      </c>
      <c r="F8" s="71">
        <v>57.21</v>
      </c>
      <c r="G8" s="72">
        <f t="shared" ref="G8" si="0">ROUND(E8*F8,0)</f>
        <v>3433</v>
      </c>
      <c r="H8" s="125"/>
      <c r="I8" s="70">
        <f>ROUND(H8*E8,0)</f>
        <v>0</v>
      </c>
      <c r="J8"/>
    </row>
    <row r="9" spans="2:10" s="3" customFormat="1" ht="20.100000000000001" customHeight="1">
      <c r="B9" s="68" t="s">
        <v>146</v>
      </c>
      <c r="C9" s="83" t="s">
        <v>147</v>
      </c>
      <c r="D9" s="84"/>
      <c r="E9" s="62"/>
      <c r="F9" s="71"/>
      <c r="G9" s="72"/>
      <c r="H9" s="125"/>
      <c r="I9" s="70"/>
      <c r="J9"/>
    </row>
    <row r="10" spans="2:10" s="3" customFormat="1" ht="20.100000000000001" customHeight="1">
      <c r="B10" s="69" t="s">
        <v>135</v>
      </c>
      <c r="C10" s="85" t="s">
        <v>159</v>
      </c>
      <c r="D10" s="60" t="s">
        <v>142</v>
      </c>
      <c r="E10" s="62">
        <v>24</v>
      </c>
      <c r="F10" s="71">
        <v>1050</v>
      </c>
      <c r="G10" s="72">
        <f t="shared" ref="G10:G17" si="1">ROUND(E10*F10,0)</f>
        <v>25200</v>
      </c>
      <c r="H10" s="125"/>
      <c r="I10" s="70">
        <f t="shared" ref="I10:I17" si="2">ROUND(H10*E10,0)</f>
        <v>0</v>
      </c>
      <c r="J10"/>
    </row>
    <row r="11" spans="2:10" s="3" customFormat="1" ht="20.100000000000001" customHeight="1">
      <c r="B11" s="69" t="s">
        <v>139</v>
      </c>
      <c r="C11" s="85" t="s">
        <v>158</v>
      </c>
      <c r="D11" s="86" t="s">
        <v>154</v>
      </c>
      <c r="E11" s="62">
        <v>324</v>
      </c>
      <c r="F11" s="71">
        <v>100</v>
      </c>
      <c r="G11" s="72">
        <f t="shared" si="1"/>
        <v>32400</v>
      </c>
      <c r="H11" s="125"/>
      <c r="I11" s="70">
        <f t="shared" si="2"/>
        <v>0</v>
      </c>
      <c r="J11"/>
    </row>
    <row r="12" spans="2:10" s="3" customFormat="1" ht="20.100000000000001" customHeight="1">
      <c r="B12" s="67">
        <v>213</v>
      </c>
      <c r="C12" s="83" t="s">
        <v>148</v>
      </c>
      <c r="D12" s="84"/>
      <c r="E12" s="62"/>
      <c r="F12" s="71"/>
      <c r="G12" s="72"/>
      <c r="H12" s="125"/>
      <c r="I12" s="70"/>
      <c r="J12"/>
    </row>
    <row r="13" spans="2:10" s="3" customFormat="1" ht="20.100000000000001" customHeight="1">
      <c r="B13" s="69" t="s">
        <v>149</v>
      </c>
      <c r="C13" s="85" t="s">
        <v>153</v>
      </c>
      <c r="D13" s="86" t="s">
        <v>138</v>
      </c>
      <c r="E13" s="62">
        <v>1376</v>
      </c>
      <c r="F13" s="71">
        <v>188.2</v>
      </c>
      <c r="G13" s="72">
        <f t="shared" si="1"/>
        <v>258963</v>
      </c>
      <c r="H13" s="125"/>
      <c r="I13" s="70">
        <f t="shared" si="2"/>
        <v>0</v>
      </c>
      <c r="J13"/>
    </row>
    <row r="14" spans="2:10" s="3" customFormat="1" ht="20.100000000000001" customHeight="1">
      <c r="B14" s="69" t="s">
        <v>160</v>
      </c>
      <c r="C14" s="85" t="s">
        <v>161</v>
      </c>
      <c r="D14" s="86" t="s">
        <v>138</v>
      </c>
      <c r="E14" s="62">
        <v>1376</v>
      </c>
      <c r="F14" s="71">
        <v>166.3</v>
      </c>
      <c r="G14" s="72">
        <f t="shared" si="1"/>
        <v>228829</v>
      </c>
      <c r="H14" s="125"/>
      <c r="I14" s="70">
        <f t="shared" si="2"/>
        <v>0</v>
      </c>
      <c r="J14"/>
    </row>
    <row r="15" spans="2:10" s="3" customFormat="1" ht="20.100000000000001" customHeight="1">
      <c r="B15" s="69" t="s">
        <v>150</v>
      </c>
      <c r="C15" s="85" t="s">
        <v>151</v>
      </c>
      <c r="D15" s="60" t="s">
        <v>142</v>
      </c>
      <c r="E15" s="62">
        <v>125.3</v>
      </c>
      <c r="F15" s="71">
        <v>923.32</v>
      </c>
      <c r="G15" s="72">
        <f t="shared" si="1"/>
        <v>115692</v>
      </c>
      <c r="H15" s="125"/>
      <c r="I15" s="70">
        <f t="shared" si="2"/>
        <v>0</v>
      </c>
      <c r="J15"/>
    </row>
    <row r="16" spans="2:10" s="3" customFormat="1" ht="20.100000000000001" customHeight="1">
      <c r="B16" s="69" t="s">
        <v>152</v>
      </c>
      <c r="C16" s="85" t="s">
        <v>137</v>
      </c>
      <c r="D16" s="86" t="s">
        <v>169</v>
      </c>
      <c r="E16" s="62">
        <f>20.94*1000</f>
        <v>20940</v>
      </c>
      <c r="F16" s="71">
        <v>0.8</v>
      </c>
      <c r="G16" s="72">
        <f t="shared" si="1"/>
        <v>16752</v>
      </c>
      <c r="H16" s="125"/>
      <c r="I16" s="70">
        <f t="shared" si="2"/>
        <v>0</v>
      </c>
      <c r="J16"/>
    </row>
    <row r="17" spans="2:10" s="3" customFormat="1" ht="20.100000000000001" customHeight="1">
      <c r="B17" s="69" t="s">
        <v>155</v>
      </c>
      <c r="C17" s="85" t="s">
        <v>156</v>
      </c>
      <c r="D17" s="86" t="s">
        <v>157</v>
      </c>
      <c r="E17" s="62">
        <v>560</v>
      </c>
      <c r="F17" s="71">
        <v>15.24</v>
      </c>
      <c r="G17" s="72">
        <f t="shared" si="1"/>
        <v>8534</v>
      </c>
      <c r="H17" s="125"/>
      <c r="I17" s="70">
        <f t="shared" si="2"/>
        <v>0</v>
      </c>
      <c r="J17"/>
    </row>
    <row r="18" spans="2:10" s="3" customFormat="1" ht="24.95" customHeight="1" thickBot="1">
      <c r="B18" s="100" t="s">
        <v>119</v>
      </c>
      <c r="C18" s="116"/>
      <c r="D18" s="116"/>
      <c r="E18" s="117"/>
      <c r="F18" s="81"/>
      <c r="G18" s="82">
        <f>ROUND(SUM(G6:G17),0)</f>
        <v>689803</v>
      </c>
      <c r="H18" s="82"/>
      <c r="I18" s="53">
        <f>ROUND(SUM(I6:I17),0)</f>
        <v>0</v>
      </c>
    </row>
  </sheetData>
  <sheetProtection algorithmName="SHA-512" hashValue="TR9vmgd2rpbG7yqrJiPRlJzxdxf0AhhXS5NPFpVtutWovoriFzIi2rtepcjVBjKBHiZH+ujsZIYUgXt4b9T90w==" saltValue="66HK20R1D61OKApfP9mPKg==" spinCount="100000" sheet="1" objects="1" scenarios="1"/>
  <autoFilter ref="D1:D124"/>
  <mergeCells count="10">
    <mergeCell ref="B18:E18"/>
    <mergeCell ref="B1:I1"/>
    <mergeCell ref="B2:I2"/>
    <mergeCell ref="B3:I3"/>
    <mergeCell ref="B4:B5"/>
    <mergeCell ref="C4:C5"/>
    <mergeCell ref="D4:D5"/>
    <mergeCell ref="E4:E5"/>
    <mergeCell ref="F4:G4"/>
    <mergeCell ref="H4:I4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9"/>
  <sheetViews>
    <sheetView tabSelected="1" zoomScale="145" zoomScaleNormal="145" workbookViewId="0">
      <selection activeCell="K21" sqref="K21"/>
    </sheetView>
  </sheetViews>
  <sheetFormatPr defaultColWidth="9" defaultRowHeight="13.5"/>
  <cols>
    <col min="1" max="1" width="0.875" style="4" customWidth="1"/>
    <col min="2" max="2" width="7.625" style="4" customWidth="1"/>
    <col min="3" max="3" width="30.625" style="4" customWidth="1"/>
    <col min="4" max="5" width="6.625" style="4" customWidth="1"/>
    <col min="6" max="7" width="9.625" style="4" customWidth="1"/>
    <col min="8" max="8" width="9.625" style="19" customWidth="1"/>
    <col min="9" max="9" width="9.625" style="4" customWidth="1"/>
    <col min="10" max="10" width="0.875" style="4" customWidth="1"/>
    <col min="11" max="16384" width="9" style="4"/>
  </cols>
  <sheetData>
    <row r="1" spans="2:10" s="1" customFormat="1" ht="24.95" customHeight="1">
      <c r="B1" s="103" t="s">
        <v>105</v>
      </c>
      <c r="C1" s="103"/>
      <c r="D1" s="103"/>
      <c r="E1" s="103"/>
      <c r="F1" s="103"/>
      <c r="G1" s="104"/>
      <c r="H1" s="103"/>
      <c r="I1" s="103"/>
    </row>
    <row r="2" spans="2:10" s="2" customFormat="1" ht="20.100000000000001" customHeight="1" thickBot="1">
      <c r="B2" s="105" t="str">
        <f>汇总!B3</f>
        <v>项目名称：福银高速公路梅林大桥B道三明台挡土墙病害治理等工程施工协作</v>
      </c>
      <c r="C2" s="105"/>
      <c r="D2" s="105"/>
      <c r="E2" s="105"/>
      <c r="F2" s="105"/>
      <c r="G2" s="105"/>
      <c r="H2" s="105"/>
      <c r="I2" s="105"/>
    </row>
    <row r="3" spans="2:10" s="2" customFormat="1" ht="24.95" customHeight="1">
      <c r="B3" s="111" t="s">
        <v>133</v>
      </c>
      <c r="C3" s="112"/>
      <c r="D3" s="112"/>
      <c r="E3" s="112"/>
      <c r="F3" s="112"/>
      <c r="G3" s="112"/>
      <c r="H3" s="112"/>
      <c r="I3" s="113"/>
    </row>
    <row r="4" spans="2:10" s="3" customFormat="1" ht="20.100000000000001" customHeight="1">
      <c r="B4" s="106" t="s">
        <v>4</v>
      </c>
      <c r="C4" s="119" t="s">
        <v>5</v>
      </c>
      <c r="D4" s="107" t="s">
        <v>6</v>
      </c>
      <c r="E4" s="107" t="s">
        <v>7</v>
      </c>
      <c r="F4" s="108" t="s">
        <v>109</v>
      </c>
      <c r="G4" s="109"/>
      <c r="H4" s="107" t="s">
        <v>8</v>
      </c>
      <c r="I4" s="110"/>
    </row>
    <row r="5" spans="2:10" s="3" customFormat="1" ht="20.100000000000001" customHeight="1">
      <c r="B5" s="106"/>
      <c r="C5" s="120"/>
      <c r="D5" s="107"/>
      <c r="E5" s="107"/>
      <c r="F5" s="57" t="s">
        <v>9</v>
      </c>
      <c r="G5" s="58" t="s">
        <v>10</v>
      </c>
      <c r="H5" s="20" t="s">
        <v>9</v>
      </c>
      <c r="I5" s="17" t="s">
        <v>10</v>
      </c>
      <c r="J5"/>
    </row>
    <row r="6" spans="2:10" s="3" customFormat="1" ht="20.100000000000001" customHeight="1">
      <c r="B6" s="55">
        <v>603</v>
      </c>
      <c r="C6" s="59" t="s">
        <v>140</v>
      </c>
      <c r="D6" s="56"/>
      <c r="E6" s="62"/>
      <c r="F6" s="71"/>
      <c r="G6" s="72"/>
      <c r="H6" s="73"/>
      <c r="I6" s="74"/>
      <c r="J6"/>
    </row>
    <row r="7" spans="2:10" s="3" customFormat="1" ht="20.100000000000001" customHeight="1">
      <c r="B7" s="61" t="s">
        <v>162</v>
      </c>
      <c r="C7" s="63" t="s">
        <v>163</v>
      </c>
      <c r="D7" s="62" t="s">
        <v>164</v>
      </c>
      <c r="E7" s="62">
        <v>206</v>
      </c>
      <c r="F7" s="71">
        <v>249</v>
      </c>
      <c r="G7" s="72">
        <f t="shared" ref="G7:G8" si="0">ROUND(E7*F7,0)</f>
        <v>51294</v>
      </c>
      <c r="H7" s="125"/>
      <c r="I7" s="74">
        <f>ROUND(H7*E7,0)</f>
        <v>0</v>
      </c>
      <c r="J7"/>
    </row>
    <row r="8" spans="2:10" s="3" customFormat="1" ht="20.100000000000001" customHeight="1">
      <c r="B8" s="88">
        <v>608</v>
      </c>
      <c r="C8" s="89" t="s">
        <v>165</v>
      </c>
      <c r="D8" s="90" t="s">
        <v>166</v>
      </c>
      <c r="E8" s="90">
        <v>10</v>
      </c>
      <c r="F8" s="91">
        <v>365</v>
      </c>
      <c r="G8" s="72">
        <f t="shared" si="0"/>
        <v>3650</v>
      </c>
      <c r="H8" s="126"/>
      <c r="I8" s="74">
        <f>ROUND(H8*E8,0)</f>
        <v>0</v>
      </c>
      <c r="J8"/>
    </row>
    <row r="9" spans="2:10" s="3" customFormat="1" ht="24.95" customHeight="1" thickBot="1">
      <c r="B9" s="100" t="s">
        <v>134</v>
      </c>
      <c r="C9" s="118"/>
      <c r="D9" s="101"/>
      <c r="E9" s="102"/>
      <c r="F9" s="39"/>
      <c r="G9" s="52">
        <f>ROUND(SUM(G6:G8),0)</f>
        <v>54944</v>
      </c>
      <c r="H9" s="52"/>
      <c r="I9" s="53">
        <f>ROUND(SUM(I6:I8),0)</f>
        <v>0</v>
      </c>
    </row>
  </sheetData>
  <sheetProtection algorithmName="SHA-512" hashValue="BoA/uE27LpcHfADTznwtpczdwMyCiEwl4XNQv8Qf+HRIk+YWCH/SPN0LQeL216B8dmW+eRwEgPIzja9vaFSAwA==" saltValue="qF4w1nJ1FLWQa8Ychn2b0g==" spinCount="100000" sheet="1" objects="1" scenarios="1"/>
  <autoFilter ref="D1:D9"/>
  <mergeCells count="10">
    <mergeCell ref="B9:E9"/>
    <mergeCell ref="B1:I1"/>
    <mergeCell ref="B2:I2"/>
    <mergeCell ref="B3:I3"/>
    <mergeCell ref="B4:B5"/>
    <mergeCell ref="C4:C5"/>
    <mergeCell ref="D4:D5"/>
    <mergeCell ref="E4:E5"/>
    <mergeCell ref="F4:G4"/>
    <mergeCell ref="H4:I4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16" workbookViewId="0">
      <selection activeCell="L14" sqref="L14"/>
    </sheetView>
  </sheetViews>
  <sheetFormatPr defaultRowHeight="13.5"/>
  <cols>
    <col min="1" max="1" width="5.625" style="27" customWidth="1"/>
    <col min="2" max="2" width="15.75" style="27" customWidth="1"/>
    <col min="3" max="3" width="66" style="27" customWidth="1"/>
    <col min="4" max="4" width="5.375" style="27" customWidth="1"/>
    <col min="5" max="5" width="9.125" style="27" customWidth="1"/>
    <col min="6" max="7" width="12.375" style="27" customWidth="1"/>
    <col min="8" max="8" width="29.75" style="27" customWidth="1"/>
    <col min="9" max="16384" width="9" style="27"/>
  </cols>
  <sheetData>
    <row r="1" spans="1:8" ht="24.95" customHeight="1">
      <c r="A1" s="121" t="s">
        <v>44</v>
      </c>
      <c r="B1" s="121"/>
      <c r="C1" s="121"/>
      <c r="D1" s="121"/>
      <c r="E1" s="121"/>
      <c r="F1" s="121"/>
      <c r="G1" s="121"/>
      <c r="H1" s="121"/>
    </row>
    <row r="2" spans="1:8" ht="35.1" customHeight="1">
      <c r="A2" s="28" t="s">
        <v>0</v>
      </c>
      <c r="B2" s="28" t="s">
        <v>45</v>
      </c>
      <c r="C2" s="28" t="s">
        <v>46</v>
      </c>
      <c r="D2" s="28" t="s">
        <v>6</v>
      </c>
      <c r="E2" s="28" t="s">
        <v>7</v>
      </c>
      <c r="F2" s="29" t="s">
        <v>47</v>
      </c>
      <c r="G2" s="29" t="s">
        <v>48</v>
      </c>
      <c r="H2" s="28" t="s">
        <v>49</v>
      </c>
    </row>
    <row r="3" spans="1:8" ht="24.95" customHeight="1">
      <c r="A3" s="30">
        <v>1</v>
      </c>
      <c r="B3" s="31" t="s">
        <v>50</v>
      </c>
      <c r="C3" s="32" t="s">
        <v>100</v>
      </c>
      <c r="D3" s="30" t="s">
        <v>42</v>
      </c>
      <c r="E3" s="30">
        <f>1666*25</f>
        <v>41650</v>
      </c>
      <c r="F3" s="30" t="s">
        <v>52</v>
      </c>
      <c r="G3" s="30"/>
      <c r="H3" s="30" t="s">
        <v>53</v>
      </c>
    </row>
    <row r="4" spans="1:8" ht="24.95" customHeight="1">
      <c r="A4" s="30">
        <v>2</v>
      </c>
      <c r="B4" s="31" t="s">
        <v>25</v>
      </c>
      <c r="C4" s="32" t="s">
        <v>98</v>
      </c>
      <c r="D4" s="33" t="s">
        <v>42</v>
      </c>
      <c r="E4" s="30">
        <f>695*25</f>
        <v>17375</v>
      </c>
      <c r="F4" s="30" t="s">
        <v>52</v>
      </c>
      <c r="G4" s="30"/>
      <c r="H4" s="30" t="s">
        <v>53</v>
      </c>
    </row>
    <row r="5" spans="1:8" ht="24.95" customHeight="1">
      <c r="A5" s="30">
        <v>3</v>
      </c>
      <c r="B5" s="34" t="s">
        <v>30</v>
      </c>
      <c r="C5" s="35" t="s">
        <v>102</v>
      </c>
      <c r="D5" s="33" t="s">
        <v>42</v>
      </c>
      <c r="E5" s="33">
        <f>3265*36</f>
        <v>117540</v>
      </c>
      <c r="F5" s="33" t="s">
        <v>52</v>
      </c>
      <c r="G5" s="33"/>
      <c r="H5" s="33" t="s">
        <v>53</v>
      </c>
    </row>
    <row r="6" spans="1:8" ht="24.95" customHeight="1">
      <c r="A6" s="30">
        <v>4</v>
      </c>
      <c r="B6" s="31" t="s">
        <v>26</v>
      </c>
      <c r="C6" s="32" t="s">
        <v>51</v>
      </c>
      <c r="D6" s="30" t="s">
        <v>42</v>
      </c>
      <c r="E6" s="30">
        <f>5382*25</f>
        <v>134550</v>
      </c>
      <c r="F6" s="30" t="s">
        <v>52</v>
      </c>
      <c r="G6" s="30"/>
      <c r="H6" s="30" t="s">
        <v>53</v>
      </c>
    </row>
    <row r="7" spans="1:8" ht="24.95" customHeight="1">
      <c r="A7" s="30">
        <v>5</v>
      </c>
      <c r="B7" s="31" t="s">
        <v>29</v>
      </c>
      <c r="C7" s="32" t="s">
        <v>101</v>
      </c>
      <c r="D7" s="30" t="s">
        <v>42</v>
      </c>
      <c r="E7" s="36">
        <f>4658*36</f>
        <v>167688</v>
      </c>
      <c r="F7" s="30" t="s">
        <v>52</v>
      </c>
      <c r="G7" s="30"/>
      <c r="H7" s="30" t="s">
        <v>53</v>
      </c>
    </row>
    <row r="8" spans="1:8" ht="24.95" customHeight="1">
      <c r="A8" s="30">
        <v>6</v>
      </c>
      <c r="B8" s="34" t="s">
        <v>28</v>
      </c>
      <c r="C8" s="35" t="s">
        <v>51</v>
      </c>
      <c r="D8" s="33" t="s">
        <v>42</v>
      </c>
      <c r="E8" s="33">
        <f>5553*25</f>
        <v>138825</v>
      </c>
      <c r="F8" s="33" t="s">
        <v>52</v>
      </c>
      <c r="G8" s="33"/>
      <c r="H8" s="33" t="s">
        <v>53</v>
      </c>
    </row>
    <row r="9" spans="1:8" ht="24.95" customHeight="1">
      <c r="A9" s="30">
        <v>7</v>
      </c>
      <c r="B9" s="34" t="s">
        <v>33</v>
      </c>
      <c r="C9" s="35" t="s">
        <v>104</v>
      </c>
      <c r="D9" s="30" t="s">
        <v>42</v>
      </c>
      <c r="E9" s="33">
        <f>498*36</f>
        <v>17928</v>
      </c>
      <c r="F9" s="33" t="s">
        <v>52</v>
      </c>
      <c r="G9" s="33"/>
      <c r="H9" s="33" t="s">
        <v>53</v>
      </c>
    </row>
    <row r="10" spans="1:8" ht="24.95" customHeight="1">
      <c r="A10" s="30">
        <v>8</v>
      </c>
      <c r="B10" s="31" t="s">
        <v>27</v>
      </c>
      <c r="C10" s="32" t="s">
        <v>99</v>
      </c>
      <c r="D10" s="30" t="s">
        <v>42</v>
      </c>
      <c r="E10" s="30">
        <f>1474*25</f>
        <v>36850</v>
      </c>
      <c r="F10" s="30" t="s">
        <v>52</v>
      </c>
      <c r="G10" s="30"/>
      <c r="H10" s="30" t="s">
        <v>53</v>
      </c>
    </row>
    <row r="11" spans="1:8" ht="24.95" customHeight="1">
      <c r="A11" s="30">
        <v>9</v>
      </c>
      <c r="B11" s="31" t="s">
        <v>32</v>
      </c>
      <c r="C11" s="32" t="s">
        <v>103</v>
      </c>
      <c r="D11" s="30" t="s">
        <v>42</v>
      </c>
      <c r="E11" s="30">
        <f>412*49</f>
        <v>20188</v>
      </c>
      <c r="F11" s="30" t="s">
        <v>52</v>
      </c>
      <c r="G11" s="30"/>
      <c r="H11" s="30" t="s">
        <v>53</v>
      </c>
    </row>
    <row r="12" spans="1:8" ht="24.95" customHeight="1">
      <c r="A12" s="30">
        <v>10</v>
      </c>
      <c r="B12" s="33" t="s">
        <v>31</v>
      </c>
      <c r="C12" s="35" t="s">
        <v>54</v>
      </c>
      <c r="D12" s="33" t="s">
        <v>55</v>
      </c>
      <c r="E12" s="33">
        <v>12974</v>
      </c>
      <c r="F12" s="33" t="s">
        <v>54</v>
      </c>
      <c r="G12" s="33"/>
      <c r="H12" s="33"/>
    </row>
    <row r="13" spans="1:8" ht="35.1" customHeight="1">
      <c r="A13" s="30">
        <v>11</v>
      </c>
      <c r="B13" s="30" t="s">
        <v>15</v>
      </c>
      <c r="C13" s="32" t="s">
        <v>56</v>
      </c>
      <c r="D13" s="30" t="s">
        <v>42</v>
      </c>
      <c r="E13" s="30">
        <v>348</v>
      </c>
      <c r="F13" s="30" t="s">
        <v>57</v>
      </c>
      <c r="G13" s="30"/>
      <c r="H13" s="30" t="s">
        <v>58</v>
      </c>
    </row>
    <row r="14" spans="1:8" ht="35.1" customHeight="1">
      <c r="A14" s="30">
        <v>12</v>
      </c>
      <c r="B14" s="30" t="s">
        <v>59</v>
      </c>
      <c r="C14" s="32" t="s">
        <v>60</v>
      </c>
      <c r="D14" s="30" t="s">
        <v>42</v>
      </c>
      <c r="E14" s="30">
        <v>11</v>
      </c>
      <c r="F14" s="30" t="s">
        <v>61</v>
      </c>
      <c r="G14" s="30"/>
      <c r="H14" s="30" t="s">
        <v>62</v>
      </c>
    </row>
    <row r="15" spans="1:8" ht="35.1" customHeight="1">
      <c r="A15" s="30">
        <v>13</v>
      </c>
      <c r="B15" s="33" t="s">
        <v>24</v>
      </c>
      <c r="C15" s="35" t="s">
        <v>63</v>
      </c>
      <c r="D15" s="33" t="s">
        <v>42</v>
      </c>
      <c r="E15" s="33">
        <v>814</v>
      </c>
      <c r="F15" s="33" t="s">
        <v>57</v>
      </c>
      <c r="G15" s="33"/>
      <c r="H15" s="33" t="s">
        <v>58</v>
      </c>
    </row>
    <row r="16" spans="1:8" ht="35.1" customHeight="1">
      <c r="A16" s="30">
        <v>14</v>
      </c>
      <c r="B16" s="30" t="s">
        <v>64</v>
      </c>
      <c r="C16" s="32" t="s">
        <v>65</v>
      </c>
      <c r="D16" s="30" t="s">
        <v>42</v>
      </c>
      <c r="E16" s="30">
        <v>72</v>
      </c>
      <c r="F16" s="30" t="s">
        <v>66</v>
      </c>
      <c r="G16" s="30"/>
      <c r="H16" s="30" t="s">
        <v>67</v>
      </c>
    </row>
    <row r="17" spans="1:8" ht="35.1" customHeight="1">
      <c r="A17" s="30">
        <v>15</v>
      </c>
      <c r="B17" s="33" t="s">
        <v>14</v>
      </c>
      <c r="C17" s="35" t="s">
        <v>68</v>
      </c>
      <c r="D17" s="33" t="s">
        <v>42</v>
      </c>
      <c r="E17" s="33">
        <v>187</v>
      </c>
      <c r="F17" s="33" t="s">
        <v>66</v>
      </c>
      <c r="G17" s="33"/>
      <c r="H17" s="33" t="s">
        <v>69</v>
      </c>
    </row>
    <row r="18" spans="1:8" ht="35.1" customHeight="1">
      <c r="A18" s="30">
        <v>16</v>
      </c>
      <c r="B18" s="30" t="s">
        <v>21</v>
      </c>
      <c r="C18" s="32" t="s">
        <v>70</v>
      </c>
      <c r="D18" s="30" t="s">
        <v>42</v>
      </c>
      <c r="E18" s="30">
        <v>3</v>
      </c>
      <c r="F18" s="30" t="s">
        <v>57</v>
      </c>
      <c r="G18" s="30"/>
      <c r="H18" s="30" t="s">
        <v>58</v>
      </c>
    </row>
    <row r="19" spans="1:8" ht="35.1" customHeight="1">
      <c r="A19" s="30">
        <v>17</v>
      </c>
      <c r="B19" s="30" t="s">
        <v>23</v>
      </c>
      <c r="C19" s="32" t="s">
        <v>63</v>
      </c>
      <c r="D19" s="30" t="s">
        <v>42</v>
      </c>
      <c r="E19" s="30">
        <v>221</v>
      </c>
      <c r="F19" s="30" t="s">
        <v>57</v>
      </c>
      <c r="G19" s="30"/>
      <c r="H19" s="30" t="s">
        <v>58</v>
      </c>
    </row>
    <row r="20" spans="1:8" ht="35.1" customHeight="1">
      <c r="A20" s="30">
        <v>18</v>
      </c>
      <c r="B20" s="30" t="s">
        <v>22</v>
      </c>
      <c r="C20" s="32" t="s">
        <v>70</v>
      </c>
      <c r="D20" s="30" t="s">
        <v>42</v>
      </c>
      <c r="E20" s="30">
        <v>198</v>
      </c>
      <c r="F20" s="30" t="s">
        <v>57</v>
      </c>
      <c r="G20" s="30"/>
      <c r="H20" s="30" t="s">
        <v>58</v>
      </c>
    </row>
    <row r="21" spans="1:8" ht="35.1" customHeight="1">
      <c r="A21" s="30">
        <v>19</v>
      </c>
      <c r="B21" s="30" t="s">
        <v>13</v>
      </c>
      <c r="C21" s="32" t="s">
        <v>65</v>
      </c>
      <c r="D21" s="30" t="s">
        <v>42</v>
      </c>
      <c r="E21" s="30">
        <v>176</v>
      </c>
      <c r="F21" s="30" t="s">
        <v>66</v>
      </c>
      <c r="G21" s="30"/>
      <c r="H21" s="30" t="s">
        <v>71</v>
      </c>
    </row>
    <row r="22" spans="1:8" ht="35.1" customHeight="1">
      <c r="A22" s="30">
        <v>20</v>
      </c>
      <c r="B22" s="33" t="s">
        <v>41</v>
      </c>
      <c r="C22" s="35" t="s">
        <v>72</v>
      </c>
      <c r="D22" s="33" t="s">
        <v>42</v>
      </c>
      <c r="E22" s="33">
        <v>29</v>
      </c>
      <c r="F22" s="33" t="s">
        <v>73</v>
      </c>
      <c r="G22" s="33"/>
      <c r="H22" s="33" t="s">
        <v>74</v>
      </c>
    </row>
    <row r="23" spans="1:8" ht="35.1" customHeight="1">
      <c r="A23" s="30">
        <v>21</v>
      </c>
      <c r="B23" s="30" t="s">
        <v>17</v>
      </c>
      <c r="C23" s="32" t="s">
        <v>75</v>
      </c>
      <c r="D23" s="30" t="s">
        <v>42</v>
      </c>
      <c r="E23" s="30">
        <v>738</v>
      </c>
      <c r="F23" s="30" t="s">
        <v>57</v>
      </c>
      <c r="G23" s="30"/>
      <c r="H23" s="30" t="s">
        <v>58</v>
      </c>
    </row>
    <row r="24" spans="1:8" ht="35.1" customHeight="1">
      <c r="A24" s="30">
        <v>22</v>
      </c>
      <c r="B24" s="30" t="s">
        <v>37</v>
      </c>
      <c r="C24" s="32" t="s">
        <v>76</v>
      </c>
      <c r="D24" s="30" t="s">
        <v>42</v>
      </c>
      <c r="E24" s="30">
        <v>128</v>
      </c>
      <c r="F24" s="30" t="s">
        <v>66</v>
      </c>
      <c r="G24" s="30"/>
      <c r="H24" s="30" t="s">
        <v>77</v>
      </c>
    </row>
    <row r="25" spans="1:8" ht="35.1" customHeight="1">
      <c r="A25" s="30">
        <v>23</v>
      </c>
      <c r="B25" s="30" t="s">
        <v>34</v>
      </c>
      <c r="C25" s="32" t="s">
        <v>78</v>
      </c>
      <c r="D25" s="30" t="s">
        <v>42</v>
      </c>
      <c r="E25" s="30">
        <v>3954</v>
      </c>
      <c r="F25" s="30" t="s">
        <v>79</v>
      </c>
      <c r="G25" s="30"/>
      <c r="H25" s="30" t="s">
        <v>80</v>
      </c>
    </row>
    <row r="26" spans="1:8" ht="35.1" customHeight="1">
      <c r="A26" s="30">
        <v>24</v>
      </c>
      <c r="B26" s="33" t="s">
        <v>40</v>
      </c>
      <c r="C26" s="35" t="s">
        <v>81</v>
      </c>
      <c r="D26" s="33" t="s">
        <v>42</v>
      </c>
      <c r="E26" s="33">
        <v>189</v>
      </c>
      <c r="F26" s="33" t="s">
        <v>66</v>
      </c>
      <c r="G26" s="33"/>
      <c r="H26" s="33" t="s">
        <v>82</v>
      </c>
    </row>
    <row r="27" spans="1:8" ht="35.1" customHeight="1">
      <c r="A27" s="30">
        <v>25</v>
      </c>
      <c r="B27" s="30" t="s">
        <v>36</v>
      </c>
      <c r="C27" s="32" t="s">
        <v>78</v>
      </c>
      <c r="D27" s="30" t="s">
        <v>42</v>
      </c>
      <c r="E27" s="30">
        <v>4706</v>
      </c>
      <c r="F27" s="30" t="s">
        <v>79</v>
      </c>
      <c r="G27" s="30"/>
      <c r="H27" s="30" t="s">
        <v>83</v>
      </c>
    </row>
    <row r="28" spans="1:8" ht="35.1" customHeight="1">
      <c r="A28" s="30">
        <v>26</v>
      </c>
      <c r="B28" s="30" t="s">
        <v>35</v>
      </c>
      <c r="C28" s="32" t="s">
        <v>78</v>
      </c>
      <c r="D28" s="30" t="s">
        <v>42</v>
      </c>
      <c r="E28" s="30">
        <v>1057</v>
      </c>
      <c r="F28" s="30" t="s">
        <v>79</v>
      </c>
      <c r="G28" s="30"/>
      <c r="H28" s="30" t="s">
        <v>80</v>
      </c>
    </row>
    <row r="29" spans="1:8" ht="35.1" customHeight="1">
      <c r="A29" s="30">
        <v>27</v>
      </c>
      <c r="B29" s="30" t="s">
        <v>43</v>
      </c>
      <c r="C29" s="32" t="s">
        <v>84</v>
      </c>
      <c r="D29" s="30" t="s">
        <v>42</v>
      </c>
      <c r="E29" s="30">
        <v>554</v>
      </c>
      <c r="F29" s="30" t="s">
        <v>73</v>
      </c>
      <c r="G29" s="30"/>
      <c r="H29" s="30" t="s">
        <v>58</v>
      </c>
    </row>
    <row r="30" spans="1:8" ht="35.1" customHeight="1">
      <c r="A30" s="30">
        <v>28</v>
      </c>
      <c r="B30" s="30" t="s">
        <v>19</v>
      </c>
      <c r="C30" s="32" t="s">
        <v>85</v>
      </c>
      <c r="D30" s="30" t="s">
        <v>42</v>
      </c>
      <c r="E30" s="30">
        <v>448</v>
      </c>
      <c r="F30" s="30" t="s">
        <v>57</v>
      </c>
      <c r="G30" s="30"/>
      <c r="H30" s="30" t="s">
        <v>86</v>
      </c>
    </row>
    <row r="31" spans="1:8" ht="35.1" customHeight="1">
      <c r="A31" s="30">
        <v>29</v>
      </c>
      <c r="B31" s="30" t="s">
        <v>16</v>
      </c>
      <c r="C31" s="32" t="s">
        <v>87</v>
      </c>
      <c r="D31" s="30" t="s">
        <v>42</v>
      </c>
      <c r="E31" s="30">
        <v>313</v>
      </c>
      <c r="F31" s="30" t="s">
        <v>57</v>
      </c>
      <c r="G31" s="30"/>
      <c r="H31" s="30" t="s">
        <v>58</v>
      </c>
    </row>
    <row r="32" spans="1:8" ht="35.1" customHeight="1">
      <c r="A32" s="30">
        <v>30</v>
      </c>
      <c r="B32" s="30" t="s">
        <v>18</v>
      </c>
      <c r="C32" s="32" t="s">
        <v>88</v>
      </c>
      <c r="D32" s="30" t="s">
        <v>42</v>
      </c>
      <c r="E32" s="30">
        <v>401</v>
      </c>
      <c r="F32" s="30" t="s">
        <v>57</v>
      </c>
      <c r="G32" s="30"/>
      <c r="H32" s="30" t="s">
        <v>86</v>
      </c>
    </row>
    <row r="33" spans="1:8" ht="35.1" customHeight="1">
      <c r="A33" s="30">
        <v>31</v>
      </c>
      <c r="B33" s="33" t="s">
        <v>38</v>
      </c>
      <c r="C33" s="35" t="s">
        <v>89</v>
      </c>
      <c r="D33" s="33" t="s">
        <v>42</v>
      </c>
      <c r="E33" s="33">
        <v>65</v>
      </c>
      <c r="F33" s="33" t="s">
        <v>66</v>
      </c>
      <c r="G33" s="33"/>
      <c r="H33" s="33" t="s">
        <v>90</v>
      </c>
    </row>
    <row r="34" spans="1:8" ht="35.1" customHeight="1">
      <c r="A34" s="30">
        <v>32</v>
      </c>
      <c r="B34" s="30" t="s">
        <v>39</v>
      </c>
      <c r="C34" s="32" t="s">
        <v>91</v>
      </c>
      <c r="D34" s="30" t="s">
        <v>42</v>
      </c>
      <c r="E34" s="30">
        <v>93</v>
      </c>
      <c r="F34" s="30" t="s">
        <v>66</v>
      </c>
      <c r="G34" s="30"/>
      <c r="H34" s="30" t="s">
        <v>92</v>
      </c>
    </row>
    <row r="35" spans="1:8" ht="35.1" customHeight="1">
      <c r="A35" s="30">
        <v>33</v>
      </c>
      <c r="B35" s="30" t="s">
        <v>93</v>
      </c>
      <c r="C35" s="32" t="s">
        <v>94</v>
      </c>
      <c r="D35" s="30" t="s">
        <v>42</v>
      </c>
      <c r="E35" s="30">
        <v>48</v>
      </c>
      <c r="F35" s="30" t="s">
        <v>95</v>
      </c>
      <c r="G35" s="30"/>
      <c r="H35" s="30" t="s">
        <v>96</v>
      </c>
    </row>
    <row r="36" spans="1:8" ht="35.1" customHeight="1">
      <c r="A36" s="30">
        <v>34</v>
      </c>
      <c r="B36" s="30" t="s">
        <v>20</v>
      </c>
      <c r="C36" s="32" t="s">
        <v>85</v>
      </c>
      <c r="D36" s="30" t="s">
        <v>42</v>
      </c>
      <c r="E36" s="30">
        <v>29</v>
      </c>
      <c r="F36" s="30" t="s">
        <v>57</v>
      </c>
      <c r="G36" s="30"/>
      <c r="H36" s="30" t="s">
        <v>58</v>
      </c>
    </row>
    <row r="37" spans="1:8" ht="35.1" customHeight="1">
      <c r="A37" s="30">
        <v>35</v>
      </c>
      <c r="B37" s="30" t="s">
        <v>97</v>
      </c>
      <c r="C37" s="32" t="s">
        <v>84</v>
      </c>
      <c r="D37" s="30" t="s">
        <v>42</v>
      </c>
      <c r="E37" s="30">
        <v>277</v>
      </c>
      <c r="F37" s="30" t="s">
        <v>73</v>
      </c>
      <c r="G37" s="30"/>
      <c r="H37" s="30" t="s">
        <v>58</v>
      </c>
    </row>
  </sheetData>
  <autoFilter ref="B1:B37"/>
  <mergeCells count="1">
    <mergeCell ref="A1:H1"/>
  </mergeCells>
  <phoneticPr fontId="16" type="noConversion"/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汇总</vt:lpstr>
      <vt:lpstr>第100章</vt:lpstr>
      <vt:lpstr>第200章</vt:lpstr>
      <vt:lpstr>第600章</vt:lpstr>
      <vt:lpstr>Sheet1 (3)</vt:lpstr>
      <vt:lpstr>第100章!Print_Titles</vt:lpstr>
      <vt:lpstr>第200章!Print_Titles</vt:lpstr>
      <vt:lpstr>第600章!Print_Titles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cp:lastPrinted>2023-02-13T06:56:03Z</cp:lastPrinted>
  <dcterms:created xsi:type="dcterms:W3CDTF">2018-02-27T11:14:00Z</dcterms:created>
  <dcterms:modified xsi:type="dcterms:W3CDTF">2023-02-15T02:06:58Z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